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28" yWindow="48" windowWidth="14040" windowHeight="10500" activeTab="3"/>
  </bookViews>
  <sheets>
    <sheet name="orig_scoresheet" sheetId="1" r:id="rId1"/>
    <sheet name="Sheet2" sheetId="2" r:id="rId2"/>
    <sheet name="schedule" sheetId="3" r:id="rId3"/>
    <sheet name="teams" sheetId="4" r:id="rId4"/>
    <sheet name="original" sheetId="5" r:id="rId5"/>
    <sheet name="DRESSAGE DIV A" sheetId="6" r:id="rId6"/>
    <sheet name="riding" sheetId="7" r:id="rId7"/>
    <sheet name="post_to_web" sheetId="8" r:id="rId8"/>
    <sheet name="formulas" sheetId="9" r:id="rId9"/>
    <sheet name="results" sheetId="10" r:id="rId10"/>
    <sheet name="master_hm" sheetId="11" r:id="rId11"/>
    <sheet name="Sheet3" sheetId="12" r:id="rId12"/>
  </sheets>
  <definedNames>
    <definedName name="HM">'results'!$N$22:$Q$34</definedName>
    <definedName name="OVERALL">'results'!$N$4:$Q$16</definedName>
    <definedName name="_xlnm.Print_Area" localSheetId="5">'DRESSAGE DIV A'!$G$4:$S$74</definedName>
    <definedName name="_xlnm.Print_Area" localSheetId="10">'master_hm'!$A$4:$K$74</definedName>
    <definedName name="_xlnm.Print_Area" localSheetId="7">'post_to_web'!$A$3:$N$39</definedName>
    <definedName name="_xlnm.Print_Area" localSheetId="9">'results'!$S$3:$V$36</definedName>
    <definedName name="_xlnm.Print_Area" localSheetId="6">'riding'!$B$4:$K$74</definedName>
    <definedName name="_xlnm.Print_Area" localSheetId="2">'schedule'!$A$1:$O$19</definedName>
    <definedName name="_xlnm.Print_Area" localSheetId="3">'teams'!$E$3:$S$112</definedName>
    <definedName name="_xlnm.Print_Titles" localSheetId="5">'DRESSAGE DIV A'!$A:$F,'DRESSAGE DIV A'!$3:$3</definedName>
    <definedName name="_xlnm.Print_Titles" localSheetId="10">'master_hm'!$3:$3</definedName>
    <definedName name="_xlnm.Print_Titles" localSheetId="9">'results'!$1:$3</definedName>
    <definedName name="_xlnm.Print_Titles" localSheetId="6">'riding'!$3:$3</definedName>
    <definedName name="_xlnm.Print_Titles" localSheetId="3">'teams'!$A:$D,'teams'!$1:$2</definedName>
  </definedNames>
  <calcPr fullCalcOnLoad="1"/>
</workbook>
</file>

<file path=xl/comments1.xml><?xml version="1.0" encoding="utf-8"?>
<comments xmlns="http://schemas.openxmlformats.org/spreadsheetml/2006/main">
  <authors>
    <author>Jessica</author>
  </authors>
  <commentList>
    <comment ref="Z4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Ride 1 + drop + Ride 2 + drop + Ride 3 + drop
</t>
        </r>
      </text>
    </comment>
    <comment ref="AA4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Written test + drop + Equip. Check + HM Setup + Formal + Daily Scores
</t>
        </r>
      </text>
    </comment>
    <comment ref="AB4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AC4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Ride 1 + Ride 2 + Ride 3</t>
        </r>
      </text>
    </comment>
    <comment ref="AD4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Written Test + Equip Check+HM Setup + Formal + Daily Scores
</t>
        </r>
      </text>
    </comment>
    <comment ref="AE4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
</t>
        </r>
      </text>
    </comment>
    <comment ref="AF8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Sum of final scores 
</t>
        </r>
      </text>
    </comment>
  </commentList>
</comments>
</file>

<file path=xl/comments10.xml><?xml version="1.0" encoding="utf-8"?>
<comments xmlns="http://schemas.openxmlformats.org/spreadsheetml/2006/main">
  <authors>
    <author>Jessica</author>
  </authors>
  <commentList>
    <comment ref="J4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J10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J16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J22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J28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J34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J40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J46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J52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J58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J64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J70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J76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</commentList>
</comments>
</file>

<file path=xl/comments6.xml><?xml version="1.0" encoding="utf-8"?>
<comments xmlns="http://schemas.openxmlformats.org/spreadsheetml/2006/main">
  <authors>
    <author>Jessica</author>
  </authors>
  <commentList>
    <comment ref="V4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V16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V22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V28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V34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V40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V46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V52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V58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V64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V70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  <comment ref="V76" authorId="0">
      <text>
        <r>
          <rPr>
            <b/>
            <sz val="8"/>
            <rFont val="Tahoma"/>
            <family val="0"/>
          </rPr>
          <t>Jessica:</t>
        </r>
        <r>
          <rPr>
            <sz val="8"/>
            <rFont val="Tahoma"/>
            <family val="0"/>
          </rPr>
          <t xml:space="preserve">
Total Riding Score - HM Score</t>
        </r>
      </text>
    </comment>
  </commentList>
</comments>
</file>

<file path=xl/sharedStrings.xml><?xml version="1.0" encoding="utf-8"?>
<sst xmlns="http://schemas.openxmlformats.org/spreadsheetml/2006/main" count="786" uniqueCount="277">
  <si>
    <t>Individual</t>
  </si>
  <si>
    <t>Team</t>
  </si>
  <si>
    <t>Team/Div</t>
  </si>
  <si>
    <t>Team Name</t>
  </si>
  <si>
    <t>First Name</t>
  </si>
  <si>
    <t>Last Name</t>
  </si>
  <si>
    <t>Rating</t>
  </si>
  <si>
    <t>Horse Name</t>
  </si>
  <si>
    <t>Comp #</t>
  </si>
  <si>
    <t>Champ (*)</t>
  </si>
  <si>
    <t>Written Test</t>
  </si>
  <si>
    <t>Drop</t>
  </si>
  <si>
    <t>H/M Equipment Check</t>
  </si>
  <si>
    <t>H/M
Setup</t>
  </si>
  <si>
    <t>H/M Formal Inspection</t>
  </si>
  <si>
    <t>H/M Daily Thurs</t>
  </si>
  <si>
    <t>Dressage Ride 1</t>
  </si>
  <si>
    <t>H/M Daily Fri</t>
  </si>
  <si>
    <t>Dressage Ride 2</t>
  </si>
  <si>
    <t>Dressage Ride 3</t>
  </si>
  <si>
    <t>H/M Daily Sat</t>
  </si>
  <si>
    <t>H/M Daily Sun</t>
  </si>
  <si>
    <t>Total Riding Score</t>
  </si>
  <si>
    <t>H/M Score</t>
  </si>
  <si>
    <t>Final Score</t>
  </si>
  <si>
    <t>Team Score</t>
  </si>
  <si>
    <t>Final Place</t>
  </si>
  <si>
    <t>Rider Ind Placing</t>
  </si>
  <si>
    <t>HM Ind Placing</t>
  </si>
  <si>
    <t>Ghost</t>
  </si>
  <si>
    <t>UR</t>
  </si>
  <si>
    <t xml:space="preserve"> </t>
  </si>
  <si>
    <t>D1</t>
  </si>
  <si>
    <t>Katie</t>
  </si>
  <si>
    <t>D2</t>
  </si>
  <si>
    <t>HM</t>
  </si>
  <si>
    <t>Amy</t>
  </si>
  <si>
    <t>Emily</t>
  </si>
  <si>
    <t>Marusak</t>
  </si>
  <si>
    <t>DRA1</t>
  </si>
  <si>
    <t>Mary</t>
  </si>
  <si>
    <t>Kemper</t>
  </si>
  <si>
    <t>C1</t>
  </si>
  <si>
    <t>161</t>
  </si>
  <si>
    <t>Kelsey</t>
  </si>
  <si>
    <t>Middendorf</t>
  </si>
  <si>
    <t>162</t>
  </si>
  <si>
    <t>Allee</t>
  </si>
  <si>
    <t>Votipka</t>
  </si>
  <si>
    <t>163</t>
  </si>
  <si>
    <t>Alex</t>
  </si>
  <si>
    <t>Scheideler</t>
  </si>
  <si>
    <t>Bo</t>
  </si>
  <si>
    <t>164</t>
  </si>
  <si>
    <t>Megan</t>
  </si>
  <si>
    <t>Sneed</t>
  </si>
  <si>
    <t>165</t>
  </si>
  <si>
    <t>DRA2</t>
  </si>
  <si>
    <t>Julie</t>
  </si>
  <si>
    <t>Hibarger</t>
  </si>
  <si>
    <t>Happy Gilmore</t>
  </si>
  <si>
    <t>166</t>
  </si>
  <si>
    <t>Cara</t>
  </si>
  <si>
    <t>DiMarco</t>
  </si>
  <si>
    <t>Classic</t>
  </si>
  <si>
    <t>167</t>
  </si>
  <si>
    <t>Becca</t>
  </si>
  <si>
    <t>Murphy</t>
  </si>
  <si>
    <t>Summit Dapper Dan</t>
  </si>
  <si>
    <t>168</t>
  </si>
  <si>
    <t>Ima</t>
  </si>
  <si>
    <t>Hoops</t>
  </si>
  <si>
    <t>170</t>
  </si>
  <si>
    <t>DRA3</t>
  </si>
  <si>
    <t>Scratch</t>
  </si>
  <si>
    <t>051</t>
  </si>
  <si>
    <t>Morgan</t>
  </si>
  <si>
    <t>Grissum</t>
  </si>
  <si>
    <t>Johnny's Social</t>
  </si>
  <si>
    <t>052</t>
  </si>
  <si>
    <t>Hurt</t>
  </si>
  <si>
    <t>Ashton</t>
  </si>
  <si>
    <t>053</t>
  </si>
  <si>
    <t>054</t>
  </si>
  <si>
    <t>Ariel</t>
  </si>
  <si>
    <t>055</t>
  </si>
  <si>
    <t>DRA4</t>
  </si>
  <si>
    <t>Clare</t>
  </si>
  <si>
    <t>Krska</t>
  </si>
  <si>
    <t>Cedar Creek Chimmy</t>
  </si>
  <si>
    <t>116</t>
  </si>
  <si>
    <t>Lauren</t>
  </si>
  <si>
    <t>Baggett</t>
  </si>
  <si>
    <t>Cisco Kid</t>
  </si>
  <si>
    <t>117</t>
  </si>
  <si>
    <t>Marissa</t>
  </si>
  <si>
    <t>Baskind</t>
  </si>
  <si>
    <t>Sunshine Sharaya</t>
  </si>
  <si>
    <t>118</t>
  </si>
  <si>
    <t>Sassy Ginger</t>
  </si>
  <si>
    <t>119</t>
  </si>
  <si>
    <t>Martin</t>
  </si>
  <si>
    <t>120</t>
  </si>
  <si>
    <t>DRA5</t>
  </si>
  <si>
    <t>Sarah</t>
  </si>
  <si>
    <t>Helm</t>
  </si>
  <si>
    <t>Special Delivery</t>
  </si>
  <si>
    <t>171</t>
  </si>
  <si>
    <t>Lacie</t>
  </si>
  <si>
    <t>Jett</t>
  </si>
  <si>
    <t>Mister Bahi</t>
  </si>
  <si>
    <t>172</t>
  </si>
  <si>
    <t>Hagerty</t>
  </si>
  <si>
    <t>Buttercup</t>
  </si>
  <si>
    <t>173</t>
  </si>
  <si>
    <t>Kailyn</t>
  </si>
  <si>
    <t>Smith</t>
  </si>
  <si>
    <t>Double Trouble</t>
  </si>
  <si>
    <t>174</t>
  </si>
  <si>
    <t>175</t>
  </si>
  <si>
    <t>Foxcroft</t>
  </si>
  <si>
    <t xml:space="preserve">Clary Lake </t>
  </si>
  <si>
    <t>Limes</t>
  </si>
  <si>
    <t>Oranges</t>
  </si>
  <si>
    <t>Braveheart's Last Chance</t>
  </si>
  <si>
    <t>Number</t>
  </si>
  <si>
    <t>Club</t>
  </si>
  <si>
    <t>H/M Daily 1</t>
  </si>
  <si>
    <t>H/M Daily 2</t>
  </si>
  <si>
    <t>OVERALL</t>
  </si>
  <si>
    <t>HORSE MANAGEMENT</t>
  </si>
  <si>
    <t>TEAM</t>
  </si>
  <si>
    <t>HM Placing</t>
  </si>
  <si>
    <t>pony club</t>
  </si>
  <si>
    <t>team name</t>
  </si>
  <si>
    <t>rider first</t>
  </si>
  <si>
    <t>rating</t>
  </si>
  <si>
    <t>horse</t>
  </si>
  <si>
    <t>test 1</t>
  </si>
  <si>
    <t>time</t>
  </si>
  <si>
    <t>ring</t>
  </si>
  <si>
    <t>test 2</t>
  </si>
  <si>
    <t>HM assistant</t>
  </si>
  <si>
    <t>Chaperone</t>
  </si>
  <si>
    <t>Volunteer</t>
  </si>
  <si>
    <t>HM Assistant</t>
  </si>
  <si>
    <t>HN Assistant</t>
  </si>
  <si>
    <t>First
Name</t>
  </si>
  <si>
    <t>enter 0 for GHOST rider for correct calculations</t>
  </si>
  <si>
    <t>Test 1</t>
  </si>
  <si>
    <t>Test 2</t>
  </si>
  <si>
    <t>rider 
Number</t>
  </si>
  <si>
    <t>musical
ride</t>
  </si>
  <si>
    <t>Turnout</t>
  </si>
  <si>
    <t>TEST 1 - RING 1</t>
  </si>
  <si>
    <t>TEST 2 - RING 2</t>
  </si>
  <si>
    <t>break</t>
  </si>
  <si>
    <t>Test
Average</t>
  </si>
  <si>
    <t>Overall</t>
  </si>
  <si>
    <t>Jessica Flynn*</t>
  </si>
  <si>
    <t>Carrie Helmholtz</t>
  </si>
  <si>
    <t>Katherine "Kat" Brassard</t>
  </si>
  <si>
    <t>C-1</t>
  </si>
  <si>
    <t>D-2</t>
  </si>
  <si>
    <t>Yeats</t>
  </si>
  <si>
    <t>Spudwinkle</t>
  </si>
  <si>
    <t>Leigh Shaw</t>
  </si>
  <si>
    <t>D-3</t>
  </si>
  <si>
    <t>Miles</t>
  </si>
  <si>
    <t>Jessica Champagne</t>
  </si>
  <si>
    <t>Miss October</t>
  </si>
  <si>
    <t>Lilly Shaw</t>
  </si>
  <si>
    <t>Milky Way</t>
  </si>
  <si>
    <t>Mary Kearney</t>
  </si>
  <si>
    <t>Aren't I Intense</t>
  </si>
  <si>
    <t>IN B</t>
  </si>
  <si>
    <t>TR 1</t>
  </si>
  <si>
    <t>TR 2</t>
  </si>
  <si>
    <t>TR 4</t>
  </si>
  <si>
    <t>TR 3</t>
  </si>
  <si>
    <t>Claire Bickmore</t>
  </si>
  <si>
    <t>Olivia Hecker</t>
  </si>
  <si>
    <t>Carragan Cook</t>
  </si>
  <si>
    <t>Sydne Cook *</t>
  </si>
  <si>
    <t>HB</t>
  </si>
  <si>
    <t>F 1</t>
  </si>
  <si>
    <t xml:space="preserve">
Name</t>
  </si>
  <si>
    <t>TEST 3 - RING 2</t>
  </si>
  <si>
    <t>test 3</t>
  </si>
  <si>
    <t>rider name</t>
  </si>
  <si>
    <t>Horse</t>
  </si>
  <si>
    <t>*Jennifer Cole</t>
  </si>
  <si>
    <t>Lucky Love</t>
  </si>
  <si>
    <t>Ashley Shaffer</t>
  </si>
  <si>
    <t>D3</t>
  </si>
  <si>
    <t>Dixie's Wild Angel</t>
  </si>
  <si>
    <t>Tasha Watson</t>
  </si>
  <si>
    <t>Noble</t>
  </si>
  <si>
    <t>Elizabeth Cook</t>
  </si>
  <si>
    <t>Meant to Be</t>
  </si>
  <si>
    <t>Kristen Collins</t>
  </si>
  <si>
    <t>Elvis</t>
  </si>
  <si>
    <t>deux</t>
  </si>
  <si>
    <t>Kay Hanson</t>
  </si>
  <si>
    <t>Satin</t>
  </si>
  <si>
    <t>Phoebe Downer</t>
  </si>
  <si>
    <t>Decoupage</t>
  </si>
  <si>
    <t>Elizabeth Zahradnik</t>
  </si>
  <si>
    <t>Orient Katahdin</t>
  </si>
  <si>
    <t>Kathryn Pinkham</t>
  </si>
  <si>
    <t>Oh Excalibur Kid</t>
  </si>
  <si>
    <t>Olivia Richmond</t>
  </si>
  <si>
    <t>Thumper The Jumper</t>
  </si>
  <si>
    <t>Emma Allen</t>
  </si>
  <si>
    <t>Buster</t>
  </si>
  <si>
    <t>IN A</t>
  </si>
  <si>
    <t>Jordan Bowie</t>
  </si>
  <si>
    <t>Pearly</t>
  </si>
  <si>
    <t>Sarah Varney</t>
  </si>
  <si>
    <t>C3</t>
  </si>
  <si>
    <t>Arwen</t>
  </si>
  <si>
    <t>Kate Mawhinney</t>
  </si>
  <si>
    <t>Cadbury</t>
  </si>
  <si>
    <t>Emma Wood</t>
  </si>
  <si>
    <t>Boogey</t>
  </si>
  <si>
    <t>Melissa Default</t>
  </si>
  <si>
    <t>Ostara</t>
  </si>
  <si>
    <t>Emily Bartlett*</t>
  </si>
  <si>
    <t>C2</t>
  </si>
  <si>
    <t>Sienna</t>
  </si>
  <si>
    <t>Hannah Wurgler</t>
  </si>
  <si>
    <t>Brody</t>
  </si>
  <si>
    <t>Phoebe Walsh</t>
  </si>
  <si>
    <t>UR/D1</t>
  </si>
  <si>
    <t>Lakota</t>
  </si>
  <si>
    <t>Katarina Keller</t>
  </si>
  <si>
    <t>Bella</t>
  </si>
  <si>
    <t>Caitlin Donahue</t>
  </si>
  <si>
    <t>B</t>
  </si>
  <si>
    <t>Athena</t>
  </si>
  <si>
    <t>Sec 2</t>
  </si>
  <si>
    <t>Sec 3</t>
  </si>
  <si>
    <t>reset to large ring</t>
  </si>
  <si>
    <t>reset/move to large ring</t>
  </si>
  <si>
    <t>RING 2 grass</t>
  </si>
  <si>
    <t>Kat Brassard</t>
  </si>
  <si>
    <t>RING 1  sand</t>
  </si>
  <si>
    <r>
      <t>*</t>
    </r>
    <r>
      <rPr>
        <sz val="10"/>
        <color indexed="8"/>
        <rFont val="Arial"/>
        <family val="2"/>
      </rPr>
      <t>Jennifer Cole</t>
    </r>
  </si>
  <si>
    <t>Lucky</t>
  </si>
  <si>
    <t>Judge goes to ring 1</t>
  </si>
  <si>
    <t>Reset to large ring</t>
  </si>
  <si>
    <t>=========//\\</t>
  </si>
  <si>
    <t>\\// == copy to here / sort for awards listing</t>
  </si>
  <si>
    <t>Intro A</t>
  </si>
  <si>
    <t>.</t>
  </si>
  <si>
    <t>Turnback 3</t>
  </si>
  <si>
    <t>Intro B</t>
  </si>
  <si>
    <t>First 1</t>
  </si>
  <si>
    <t>First 2</t>
  </si>
  <si>
    <t>#</t>
  </si>
  <si>
    <t>Team/
pony 
club</t>
  </si>
  <si>
    <t xml:space="preserve">  Stable Manager</t>
  </si>
  <si>
    <t>2010-not updated</t>
  </si>
  <si>
    <t>ERROR</t>
  </si>
  <si>
    <t>HM entered as positive value (subtracted out at end)</t>
  </si>
  <si>
    <t>x</t>
  </si>
  <si>
    <t>HM
Score</t>
  </si>
  <si>
    <t>ex</t>
  </si>
  <si>
    <t>Horse
Mgmt</t>
  </si>
  <si>
    <t>2011 Dressage Rally</t>
  </si>
  <si>
    <t>Name</t>
  </si>
  <si>
    <t>Intro C</t>
  </si>
  <si>
    <t>*tie breaker Formals</t>
  </si>
  <si>
    <t>HIGH POINT - 2 TEST AVERAGE</t>
  </si>
  <si>
    <t>DO NOT ENTER NAMES HERE, GO TO TEAMS TAB</t>
  </si>
  <si>
    <t>BEFORE RALLY BE SURE ALL TEAM SCORES ARE ZERO</t>
  </si>
  <si>
    <t>ENTER ALL TEAM/RIDER INFORMATION HERE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</si>
</sst>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_);[Red]\(0.00\)"/>
    <numFmt numFmtId="166" formatCode="0.000_);[Red]\(0.000\)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%"/>
    <numFmt numFmtId="174" formatCode="0.00000"/>
    <numFmt numFmtId="175" formatCode="0.0000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000000"/>
    <numFmt numFmtId="180" formatCode="0.000000"/>
  </numFmts>
  <fonts count="29">
    <font>
      <sz val="10"/>
      <name val="Arial"/>
      <family val="0"/>
    </font>
    <font>
      <sz val="24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b/>
      <sz val="2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9"/>
      <color indexed="12"/>
      <name val="Arial"/>
      <family val="2"/>
    </font>
    <font>
      <u val="single"/>
      <sz val="9"/>
      <color indexed="12"/>
      <name val="Arial"/>
      <family val="0"/>
    </font>
    <font>
      <sz val="9"/>
      <color indexed="8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Continuous"/>
    </xf>
    <xf numFmtId="49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Continuous"/>
    </xf>
    <xf numFmtId="164" fontId="0" fillId="0" borderId="2" xfId="0" applyNumberFormat="1" applyBorder="1" applyAlignment="1">
      <alignment horizontal="centerContinuous"/>
    </xf>
    <xf numFmtId="0" fontId="0" fillId="0" borderId="2" xfId="0" applyNumberFormat="1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2" fillId="0" borderId="1" xfId="0" applyNumberFormat="1" applyFont="1" applyBorder="1" applyAlignment="1">
      <alignment horizontal="centerContinuous"/>
    </xf>
    <xf numFmtId="164" fontId="0" fillId="0" borderId="4" xfId="0" applyNumberFormat="1" applyBorder="1" applyAlignment="1">
      <alignment horizontal="centerContinuous"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2" fontId="0" fillId="0" borderId="8" xfId="0" applyNumberFormat="1" applyBorder="1" applyAlignment="1">
      <alignment horizontal="center" wrapText="1"/>
    </xf>
    <xf numFmtId="0" fontId="4" fillId="2" borderId="8" xfId="0" applyFont="1" applyFill="1" applyBorder="1" applyAlignment="1">
      <alignment horizontal="center" textRotation="255"/>
    </xf>
    <xf numFmtId="0" fontId="4" fillId="2" borderId="8" xfId="0" applyNumberFormat="1" applyFont="1" applyFill="1" applyBorder="1" applyAlignment="1">
      <alignment horizontal="center" textRotation="255"/>
    </xf>
    <xf numFmtId="164" fontId="0" fillId="0" borderId="9" xfId="0" applyNumberFormat="1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2" xfId="0" applyBorder="1" applyAlignment="1" applyProtection="1" quotePrefix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0" borderId="12" xfId="0" applyNumberFormat="1" applyBorder="1" applyAlignment="1" applyProtection="1" quotePrefix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 horizontal="right"/>
      <protection locked="0"/>
    </xf>
    <xf numFmtId="164" fontId="0" fillId="0" borderId="12" xfId="0" applyNumberFormat="1" applyFill="1" applyBorder="1" applyAlignment="1" applyProtection="1">
      <alignment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165" fontId="0" fillId="0" borderId="13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0" fontId="0" fillId="0" borderId="15" xfId="0" applyBorder="1" applyAlignment="1" applyProtection="1" quotePrefix="1">
      <alignment/>
      <protection locked="0"/>
    </xf>
    <xf numFmtId="49" fontId="0" fillId="0" borderId="15" xfId="0" applyNumberFormat="1" applyBorder="1" applyAlignment="1" applyProtection="1" quotePrefix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/>
      <protection locked="0"/>
    </xf>
    <xf numFmtId="2" fontId="0" fillId="0" borderId="15" xfId="0" applyNumberFormat="1" applyFill="1" applyBorder="1" applyAlignment="1" applyProtection="1">
      <alignment horizontal="right"/>
      <protection locked="0"/>
    </xf>
    <xf numFmtId="164" fontId="0" fillId="0" borderId="15" xfId="0" applyNumberFormat="1" applyFill="1" applyBorder="1" applyAlignment="1" applyProtection="1">
      <alignment/>
      <protection locked="0"/>
    </xf>
    <xf numFmtId="164" fontId="0" fillId="0" borderId="15" xfId="0" applyNumberForma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6" xfId="0" applyBorder="1" applyAlignment="1" applyProtection="1" quotePrefix="1">
      <alignment/>
      <protection locked="0"/>
    </xf>
    <xf numFmtId="49" fontId="0" fillId="0" borderId="16" xfId="0" applyNumberFormat="1" applyBorder="1" applyAlignment="1" applyProtection="1" quotePrefix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/>
      <protection locked="0"/>
    </xf>
    <xf numFmtId="2" fontId="0" fillId="0" borderId="16" xfId="0" applyNumberFormat="1" applyFill="1" applyBorder="1" applyAlignment="1" applyProtection="1">
      <alignment horizontal="right"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right"/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wrapText="1"/>
    </xf>
    <xf numFmtId="164" fontId="0" fillId="0" borderId="13" xfId="0" applyNumberFormat="1" applyFill="1" applyBorder="1" applyAlignment="1" applyProtection="1">
      <alignment horizontal="right"/>
      <protection/>
    </xf>
    <xf numFmtId="165" fontId="0" fillId="0" borderId="17" xfId="0" applyNumberFormat="1" applyFill="1" applyBorder="1" applyAlignment="1">
      <alignment/>
    </xf>
    <xf numFmtId="164" fontId="0" fillId="0" borderId="18" xfId="0" applyNumberFormat="1" applyFill="1" applyBorder="1" applyAlignment="1" applyProtection="1">
      <alignment horizontal="right"/>
      <protection/>
    </xf>
    <xf numFmtId="165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165" fontId="0" fillId="3" borderId="14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12" xfId="0" applyFill="1" applyBorder="1" applyAlignment="1" applyProtection="1" quotePrefix="1">
      <alignment/>
      <protection locked="0"/>
    </xf>
    <xf numFmtId="49" fontId="0" fillId="0" borderId="12" xfId="0" applyNumberFormat="1" applyFill="1" applyBorder="1" applyAlignment="1" applyProtection="1" quotePrefix="1">
      <alignment/>
      <protection locked="0"/>
    </xf>
    <xf numFmtId="0" fontId="0" fillId="0" borderId="0" xfId="0" applyFill="1" applyAlignment="1">
      <alignment/>
    </xf>
    <xf numFmtId="0" fontId="0" fillId="0" borderId="21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23" xfId="0" applyBorder="1" applyAlignment="1" applyProtection="1" quotePrefix="1">
      <alignment/>
      <protection locked="0"/>
    </xf>
    <xf numFmtId="49" fontId="0" fillId="0" borderId="23" xfId="0" applyNumberFormat="1" applyBorder="1" applyAlignment="1" applyProtection="1" quotePrefix="1">
      <alignment/>
      <protection locked="0"/>
    </xf>
    <xf numFmtId="0" fontId="0" fillId="0" borderId="23" xfId="0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/>
      <protection locked="0"/>
    </xf>
    <xf numFmtId="2" fontId="0" fillId="0" borderId="23" xfId="0" applyNumberFormat="1" applyFill="1" applyBorder="1" applyAlignment="1" applyProtection="1">
      <alignment horizontal="right"/>
      <protection locked="0"/>
    </xf>
    <xf numFmtId="164" fontId="0" fillId="0" borderId="23" xfId="0" applyNumberFormat="1" applyFill="1" applyBorder="1" applyAlignment="1" applyProtection="1">
      <alignment/>
      <protection locked="0"/>
    </xf>
    <xf numFmtId="164" fontId="0" fillId="0" borderId="23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165" fontId="0" fillId="0" borderId="21" xfId="0" applyNumberFormat="1" applyFill="1" applyBorder="1" applyAlignment="1">
      <alignment/>
    </xf>
    <xf numFmtId="164" fontId="0" fillId="0" borderId="24" xfId="0" applyNumberFormat="1" applyFill="1" applyBorder="1" applyAlignment="1" applyProtection="1">
      <alignment horizontal="right"/>
      <protection/>
    </xf>
    <xf numFmtId="0" fontId="0" fillId="0" borderId="2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right"/>
      <protection locked="0"/>
    </xf>
    <xf numFmtId="0" fontId="3" fillId="0" borderId="12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 textRotation="255" wrapText="1"/>
    </xf>
    <xf numFmtId="0" fontId="2" fillId="0" borderId="0" xfId="0" applyFont="1" applyFill="1" applyAlignment="1">
      <alignment horizontal="center"/>
    </xf>
    <xf numFmtId="172" fontId="0" fillId="0" borderId="2" xfId="0" applyNumberFormat="1" applyBorder="1" applyAlignment="1">
      <alignment horizontal="centerContinuous"/>
    </xf>
    <xf numFmtId="172" fontId="0" fillId="0" borderId="0" xfId="0" applyNumberFormat="1" applyBorder="1" applyAlignment="1">
      <alignment/>
    </xf>
    <xf numFmtId="172" fontId="0" fillId="0" borderId="9" xfId="0" applyNumberFormat="1" applyBorder="1" applyAlignment="1">
      <alignment horizontal="center" wrapText="1"/>
    </xf>
    <xf numFmtId="172" fontId="0" fillId="0" borderId="13" xfId="0" applyNumberFormat="1" applyFill="1" applyBorder="1" applyAlignment="1" applyProtection="1">
      <alignment horizontal="right"/>
      <protection/>
    </xf>
    <xf numFmtId="172" fontId="0" fillId="0" borderId="18" xfId="0" applyNumberFormat="1" applyFill="1" applyBorder="1" applyAlignment="1" applyProtection="1">
      <alignment horizontal="right"/>
      <protection/>
    </xf>
    <xf numFmtId="172" fontId="0" fillId="4" borderId="0" xfId="0" applyNumberFormat="1" applyFill="1" applyAlignment="1">
      <alignment horizontal="center"/>
    </xf>
    <xf numFmtId="172" fontId="0" fillId="0" borderId="0" xfId="0" applyNumberFormat="1" applyAlignment="1">
      <alignment/>
    </xf>
    <xf numFmtId="172" fontId="0" fillId="0" borderId="12" xfId="0" applyNumberFormat="1" applyFill="1" applyBorder="1" applyAlignment="1">
      <alignment/>
    </xf>
    <xf numFmtId="0" fontId="3" fillId="5" borderId="0" xfId="0" applyFont="1" applyFill="1" applyAlignment="1">
      <alignment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0" fontId="15" fillId="5" borderId="25" xfId="0" applyFont="1" applyFill="1" applyBorder="1" applyAlignment="1">
      <alignment horizontal="center"/>
    </xf>
    <xf numFmtId="2" fontId="0" fillId="6" borderId="12" xfId="0" applyNumberFormat="1" applyFill="1" applyBorder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20" fontId="0" fillId="0" borderId="12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9" borderId="0" xfId="0" applyFont="1" applyFill="1" applyAlignment="1">
      <alignment horizontal="center"/>
    </xf>
    <xf numFmtId="1" fontId="2" fillId="0" borderId="12" xfId="0" applyNumberFormat="1" applyFont="1" applyFill="1" applyBorder="1" applyAlignment="1" applyProtection="1">
      <alignment/>
      <protection locked="0"/>
    </xf>
    <xf numFmtId="0" fontId="18" fillId="0" borderId="16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20" fontId="0" fillId="0" borderId="0" xfId="0" applyNumberFormat="1" applyAlignment="1">
      <alignment horizontal="center"/>
    </xf>
    <xf numFmtId="0" fontId="19" fillId="0" borderId="12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14" fillId="7" borderId="16" xfId="0" applyFont="1" applyFill="1" applyBorder="1" applyAlignment="1">
      <alignment/>
    </xf>
    <xf numFmtId="0" fontId="14" fillId="7" borderId="16" xfId="0" applyFont="1" applyFill="1" applyBorder="1" applyAlignment="1">
      <alignment horizontal="center"/>
    </xf>
    <xf numFmtId="0" fontId="14" fillId="8" borderId="16" xfId="0" applyFont="1" applyFill="1" applyBorder="1" applyAlignment="1">
      <alignment horizontal="center"/>
    </xf>
    <xf numFmtId="0" fontId="14" fillId="5" borderId="12" xfId="0" applyFont="1" applyFill="1" applyBorder="1" applyAlignment="1">
      <alignment wrapText="1"/>
    </xf>
    <xf numFmtId="0" fontId="14" fillId="5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10" borderId="12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4" fillId="7" borderId="0" xfId="0" applyFont="1" applyFill="1" applyBorder="1" applyAlignment="1">
      <alignment/>
    </xf>
    <xf numFmtId="0" fontId="14" fillId="7" borderId="0" xfId="0" applyFont="1" applyFill="1" applyBorder="1" applyAlignment="1">
      <alignment horizontal="center"/>
    </xf>
    <xf numFmtId="20" fontId="0" fillId="8" borderId="0" xfId="0" applyNumberForma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12" borderId="0" xfId="0" applyFill="1" applyBorder="1" applyAlignment="1">
      <alignment/>
    </xf>
    <xf numFmtId="20" fontId="0" fillId="12" borderId="0" xfId="0" applyNumberFormat="1" applyFill="1" applyBorder="1" applyAlignment="1">
      <alignment horizontal="center"/>
    </xf>
    <xf numFmtId="0" fontId="0" fillId="7" borderId="0" xfId="0" applyFill="1" applyBorder="1" applyAlignment="1">
      <alignment/>
    </xf>
    <xf numFmtId="20" fontId="0" fillId="7" borderId="0" xfId="0" applyNumberFormat="1" applyFill="1" applyBorder="1" applyAlignment="1">
      <alignment horizontal="center"/>
    </xf>
    <xf numFmtId="0" fontId="19" fillId="0" borderId="0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172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0" fillId="0" borderId="25" xfId="0" applyBorder="1" applyAlignment="1">
      <alignment/>
    </xf>
    <xf numFmtId="10" fontId="0" fillId="0" borderId="0" xfId="21" applyNumberFormat="1" applyAlignment="1">
      <alignment/>
    </xf>
    <xf numFmtId="2" fontId="0" fillId="3" borderId="12" xfId="0" applyNumberFormat="1" applyFill="1" applyBorder="1" applyAlignment="1" applyProtection="1">
      <alignment/>
      <protection locked="0"/>
    </xf>
    <xf numFmtId="0" fontId="0" fillId="13" borderId="0" xfId="0" applyFill="1" applyAlignment="1">
      <alignment/>
    </xf>
    <xf numFmtId="172" fontId="0" fillId="13" borderId="0" xfId="0" applyNumberFormat="1" applyFill="1" applyAlignment="1">
      <alignment/>
    </xf>
    <xf numFmtId="172" fontId="2" fillId="0" borderId="1" xfId="0" applyNumberFormat="1" applyFont="1" applyBorder="1" applyAlignment="1">
      <alignment horizontal="centerContinuous"/>
    </xf>
    <xf numFmtId="0" fontId="14" fillId="0" borderId="0" xfId="0" applyFont="1" applyAlignment="1">
      <alignment/>
    </xf>
    <xf numFmtId="0" fontId="14" fillId="8" borderId="0" xfId="0" applyFont="1" applyFill="1" applyAlignment="1">
      <alignment/>
    </xf>
    <xf numFmtId="0" fontId="14" fillId="8" borderId="0" xfId="0" applyFont="1" applyFill="1" applyAlignment="1" quotePrefix="1">
      <alignment/>
    </xf>
    <xf numFmtId="172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5" borderId="0" xfId="0" applyFont="1" applyFill="1" applyAlignment="1">
      <alignment/>
    </xf>
    <xf numFmtId="0" fontId="17" fillId="0" borderId="1" xfId="0" applyFont="1" applyBorder="1" applyAlignment="1">
      <alignment/>
    </xf>
    <xf numFmtId="0" fontId="17" fillId="0" borderId="5" xfId="0" applyFont="1" applyBorder="1" applyAlignment="1">
      <alignment/>
    </xf>
    <xf numFmtId="0" fontId="17" fillId="8" borderId="0" xfId="0" applyFont="1" applyFill="1" applyAlignment="1">
      <alignment/>
    </xf>
    <xf numFmtId="0" fontId="17" fillId="8" borderId="0" xfId="0" applyFont="1" applyFill="1" applyAlignment="1" quotePrefix="1">
      <alignment/>
    </xf>
    <xf numFmtId="0" fontId="17" fillId="0" borderId="0" xfId="0" applyFont="1" applyFill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172" fontId="17" fillId="0" borderId="28" xfId="0" applyNumberFormat="1" applyFont="1" applyBorder="1" applyAlignment="1">
      <alignment/>
    </xf>
    <xf numFmtId="0" fontId="17" fillId="0" borderId="29" xfId="0" applyFont="1" applyBorder="1" applyAlignment="1">
      <alignment/>
    </xf>
    <xf numFmtId="0" fontId="20" fillId="5" borderId="30" xfId="0" applyFont="1" applyFill="1" applyBorder="1" applyAlignment="1">
      <alignment horizontal="left" vertical="justify"/>
    </xf>
    <xf numFmtId="0" fontId="21" fillId="5" borderId="30" xfId="0" applyFont="1" applyFill="1" applyBorder="1" applyAlignment="1">
      <alignment horizontal="left" vertical="justify" wrapText="1"/>
    </xf>
    <xf numFmtId="0" fontId="20" fillId="0" borderId="3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2" borderId="8" xfId="0" applyNumberFormat="1" applyFont="1" applyFill="1" applyBorder="1" applyAlignment="1">
      <alignment horizontal="center" textRotation="255"/>
    </xf>
    <xf numFmtId="0" fontId="20" fillId="0" borderId="12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164" fontId="12" fillId="14" borderId="8" xfId="0" applyNumberFormat="1" applyFont="1" applyFill="1" applyBorder="1" applyAlignment="1">
      <alignment horizontal="center" wrapText="1"/>
    </xf>
    <xf numFmtId="0" fontId="12" fillId="14" borderId="8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textRotation="255"/>
    </xf>
    <xf numFmtId="172" fontId="12" fillId="0" borderId="9" xfId="0" applyNumberFormat="1" applyFont="1" applyBorder="1" applyAlignment="1">
      <alignment horizontal="center" wrapText="1"/>
    </xf>
    <xf numFmtId="172" fontId="12" fillId="0" borderId="8" xfId="0" applyNumberFormat="1" applyFont="1" applyBorder="1" applyAlignment="1">
      <alignment horizontal="center" wrapText="1"/>
    </xf>
    <xf numFmtId="164" fontId="12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2" xfId="0" applyFont="1" applyBorder="1" applyAlignment="1">
      <alignment horizontal="centerContinuous"/>
    </xf>
    <xf numFmtId="2" fontId="0" fillId="9" borderId="12" xfId="0" applyNumberFormat="1" applyFill="1" applyBorder="1" applyAlignment="1" applyProtection="1">
      <alignment/>
      <protection locked="0"/>
    </xf>
    <xf numFmtId="0" fontId="0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Continuous"/>
    </xf>
    <xf numFmtId="164" fontId="0" fillId="0" borderId="9" xfId="0" applyNumberFormat="1" applyFont="1" applyBorder="1" applyAlignment="1">
      <alignment horizontal="center" wrapText="1"/>
    </xf>
    <xf numFmtId="164" fontId="0" fillId="0" borderId="8" xfId="0" applyNumberFormat="1" applyFont="1" applyBorder="1" applyAlignment="1">
      <alignment horizontal="center" wrapText="1"/>
    </xf>
    <xf numFmtId="164" fontId="0" fillId="0" borderId="12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12" fillId="0" borderId="12" xfId="0" applyFont="1" applyBorder="1" applyAlignment="1">
      <alignment horizontal="left" vertical="justify"/>
    </xf>
    <xf numFmtId="0" fontId="12" fillId="0" borderId="12" xfId="0" applyFont="1" applyFill="1" applyBorder="1" applyAlignment="1">
      <alignment horizontal="left" vertical="justify"/>
    </xf>
    <xf numFmtId="0" fontId="0" fillId="14" borderId="0" xfId="0" applyFill="1" applyAlignment="1">
      <alignment horizontal="left"/>
    </xf>
    <xf numFmtId="0" fontId="0" fillId="14" borderId="0" xfId="0" applyFill="1" applyAlignment="1">
      <alignment/>
    </xf>
    <xf numFmtId="178" fontId="0" fillId="0" borderId="0" xfId="15" applyNumberFormat="1" applyAlignment="1">
      <alignment/>
    </xf>
    <xf numFmtId="0" fontId="0" fillId="0" borderId="32" xfId="0" applyBorder="1" applyAlignment="1">
      <alignment/>
    </xf>
    <xf numFmtId="175" fontId="0" fillId="0" borderId="25" xfId="0" applyNumberFormat="1" applyBorder="1" applyAlignment="1">
      <alignment/>
    </xf>
    <xf numFmtId="0" fontId="12" fillId="15" borderId="8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172" fontId="0" fillId="0" borderId="13" xfId="0" applyNumberFormat="1" applyFill="1" applyBorder="1" applyAlignment="1" applyProtection="1">
      <alignment horizontal="center"/>
      <protection/>
    </xf>
    <xf numFmtId="172" fontId="0" fillId="0" borderId="18" xfId="0" applyNumberFormat="1" applyFill="1" applyBorder="1" applyAlignment="1" applyProtection="1">
      <alignment horizontal="center"/>
      <protection/>
    </xf>
    <xf numFmtId="0" fontId="16" fillId="0" borderId="12" xfId="0" applyFont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0" xfId="0" applyFont="1" applyAlignment="1">
      <alignment/>
    </xf>
    <xf numFmtId="0" fontId="16" fillId="0" borderId="3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20" fillId="7" borderId="16" xfId="0" applyFont="1" applyFill="1" applyBorder="1" applyAlignment="1">
      <alignment/>
    </xf>
    <xf numFmtId="0" fontId="20" fillId="7" borderId="16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8" borderId="16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5" borderId="12" xfId="0" applyFont="1" applyFill="1" applyBorder="1" applyAlignment="1">
      <alignment wrapText="1"/>
    </xf>
    <xf numFmtId="0" fontId="20" fillId="5" borderId="12" xfId="0" applyFont="1" applyFill="1" applyBorder="1" applyAlignment="1">
      <alignment/>
    </xf>
    <xf numFmtId="0" fontId="23" fillId="5" borderId="33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24" fillId="2" borderId="0" xfId="20" applyFont="1" applyFill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25" fillId="0" borderId="16" xfId="0" applyFont="1" applyBorder="1" applyAlignment="1">
      <alignment vertical="top" wrapText="1"/>
    </xf>
    <xf numFmtId="0" fontId="26" fillId="0" borderId="34" xfId="0" applyFont="1" applyBorder="1" applyAlignment="1">
      <alignment vertical="top" wrapText="1"/>
    </xf>
    <xf numFmtId="0" fontId="25" fillId="0" borderId="12" xfId="0" applyFont="1" applyBorder="1" applyAlignment="1">
      <alignment horizontal="left" vertical="justify" wrapText="1"/>
    </xf>
    <xf numFmtId="20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20" fontId="12" fillId="0" borderId="0" xfId="0" applyNumberFormat="1" applyFont="1" applyBorder="1" applyAlignment="1">
      <alignment horizontal="center"/>
    </xf>
    <xf numFmtId="20" fontId="12" fillId="0" borderId="12" xfId="0" applyNumberFormat="1" applyFont="1" applyBorder="1" applyAlignment="1">
      <alignment/>
    </xf>
    <xf numFmtId="0" fontId="25" fillId="0" borderId="12" xfId="0" applyFont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24" fillId="0" borderId="0" xfId="20" applyFont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24" fillId="0" borderId="0" xfId="2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vertical="justify"/>
    </xf>
    <xf numFmtId="0" fontId="25" fillId="0" borderId="12" xfId="0" applyFont="1" applyFill="1" applyBorder="1" applyAlignment="1">
      <alignment horizontal="left" vertical="justify" wrapText="1"/>
    </xf>
    <xf numFmtId="0" fontId="0" fillId="0" borderId="0" xfId="0" applyBorder="1" applyAlignment="1">
      <alignment horizontal="left"/>
    </xf>
    <xf numFmtId="0" fontId="20" fillId="0" borderId="12" xfId="0" applyFont="1" applyBorder="1" applyAlignment="1">
      <alignment horizontal="left"/>
    </xf>
    <xf numFmtId="0" fontId="15" fillId="5" borderId="2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16" fillId="0" borderId="32" xfId="0" applyFont="1" applyBorder="1" applyAlignment="1">
      <alignment horizontal="center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32" xfId="0" applyNumberFormat="1" applyBorder="1" applyAlignment="1">
      <alignment/>
    </xf>
    <xf numFmtId="0" fontId="0" fillId="10" borderId="0" xfId="0" applyFill="1" applyAlignment="1">
      <alignment/>
    </xf>
    <xf numFmtId="0" fontId="20" fillId="7" borderId="26" xfId="0" applyFont="1" applyFill="1" applyBorder="1" applyAlignment="1">
      <alignment horizontal="center"/>
    </xf>
    <xf numFmtId="0" fontId="20" fillId="8" borderId="35" xfId="0" applyFont="1" applyFill="1" applyBorder="1" applyAlignment="1">
      <alignment horizontal="center"/>
    </xf>
    <xf numFmtId="0" fontId="20" fillId="8" borderId="26" xfId="0" applyFont="1" applyFill="1" applyBorder="1" applyAlignment="1">
      <alignment horizontal="center"/>
    </xf>
    <xf numFmtId="2" fontId="0" fillId="9" borderId="2" xfId="0" applyNumberForma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172" fontId="0" fillId="10" borderId="0" xfId="0" applyNumberFormat="1" applyFill="1" applyAlignment="1">
      <alignment/>
    </xf>
    <xf numFmtId="0" fontId="17" fillId="0" borderId="12" xfId="0" applyFont="1" applyBorder="1" applyAlignment="1">
      <alignment/>
    </xf>
    <xf numFmtId="172" fontId="17" fillId="0" borderId="12" xfId="0" applyNumberFormat="1" applyFont="1" applyBorder="1" applyAlignment="1">
      <alignment/>
    </xf>
    <xf numFmtId="1" fontId="17" fillId="0" borderId="12" xfId="0" applyNumberFormat="1" applyFont="1" applyBorder="1" applyAlignment="1">
      <alignment/>
    </xf>
    <xf numFmtId="164" fontId="0" fillId="1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20" fontId="0" fillId="10" borderId="14" xfId="0" applyNumberFormat="1" applyFill="1" applyBorder="1" applyAlignment="1">
      <alignment horizontal="center"/>
    </xf>
    <xf numFmtId="20" fontId="0" fillId="10" borderId="41" xfId="0" applyNumberFormat="1" applyFill="1" applyBorder="1" applyAlignment="1">
      <alignment horizontal="center"/>
    </xf>
    <xf numFmtId="20" fontId="0" fillId="10" borderId="30" xfId="0" applyNumberFormat="1" applyFill="1" applyBorder="1" applyAlignment="1">
      <alignment horizontal="center"/>
    </xf>
    <xf numFmtId="20" fontId="0" fillId="8" borderId="0" xfId="0" applyNumberForma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0" fillId="7" borderId="35" xfId="0" applyFont="1" applyFill="1" applyBorder="1" applyAlignment="1">
      <alignment horizontal="center"/>
    </xf>
    <xf numFmtId="0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horizontal="left"/>
    </xf>
    <xf numFmtId="0" fontId="27" fillId="0" borderId="2" xfId="0" applyFont="1" applyBorder="1" applyAlignment="1">
      <alignment horizontal="centerContinuous"/>
    </xf>
    <xf numFmtId="0" fontId="27" fillId="0" borderId="2" xfId="0" applyFont="1" applyBorder="1" applyAlignment="1">
      <alignment horizontal="right"/>
    </xf>
    <xf numFmtId="172" fontId="27" fillId="0" borderId="2" xfId="0" applyNumberFormat="1" applyFont="1" applyBorder="1" applyAlignment="1">
      <alignment horizontal="centerContinuous"/>
    </xf>
    <xf numFmtId="0" fontId="25" fillId="0" borderId="16" xfId="0" applyFont="1" applyFill="1" applyBorder="1" applyAlignment="1">
      <alignment vertical="top" wrapText="1"/>
    </xf>
    <xf numFmtId="0" fontId="2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00CCFF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workbookViewId="0" topLeftCell="A1">
      <selection activeCell="AG10" sqref="AG10:AG14"/>
    </sheetView>
  </sheetViews>
  <sheetFormatPr defaultColWidth="9.140625" defaultRowHeight="12.75"/>
  <cols>
    <col min="1" max="1" width="9.8515625" style="0" customWidth="1"/>
    <col min="2" max="2" width="24.00390625" style="0" bestFit="1" customWidth="1"/>
    <col min="3" max="3" width="24.00390625" style="0" customWidth="1"/>
    <col min="4" max="4" width="15.421875" style="0" bestFit="1" customWidth="1"/>
    <col min="5" max="5" width="14.8515625" style="0" bestFit="1" customWidth="1"/>
    <col min="6" max="6" width="14.8515625" style="0" customWidth="1"/>
    <col min="7" max="7" width="8.421875" style="0" bestFit="1" customWidth="1"/>
    <col min="8" max="8" width="19.00390625" style="0" bestFit="1" customWidth="1"/>
    <col min="9" max="9" width="9.7109375" style="70" bestFit="1" customWidth="1"/>
    <col min="12" max="12" width="9.140625" style="71" customWidth="1"/>
    <col min="13" max="13" width="10.28125" style="0" customWidth="1"/>
    <col min="15" max="15" width="10.57421875" style="0" customWidth="1"/>
    <col min="17" max="17" width="10.8515625" style="0" customWidth="1"/>
    <col min="20" max="20" width="9.421875" style="0" customWidth="1"/>
    <col min="22" max="22" width="9.8515625" style="0" customWidth="1"/>
  </cols>
  <sheetData>
    <row r="1" spans="1:35" ht="30.75" thickBot="1">
      <c r="A1" s="1"/>
      <c r="B1" s="2"/>
      <c r="C1" s="2"/>
      <c r="D1" s="3"/>
      <c r="E1" s="4"/>
      <c r="F1" s="2"/>
      <c r="G1" s="2"/>
      <c r="H1" s="2"/>
      <c r="I1" s="5"/>
      <c r="J1" s="2"/>
      <c r="K1" s="2"/>
      <c r="L1" s="3"/>
      <c r="M1" s="2"/>
      <c r="N1" s="2"/>
      <c r="O1" s="2"/>
      <c r="P1" s="2"/>
      <c r="Q1" s="6"/>
      <c r="R1" s="8"/>
      <c r="S1" s="2"/>
      <c r="T1" s="2"/>
      <c r="U1" s="2"/>
      <c r="V1" s="2"/>
      <c r="W1" s="2"/>
      <c r="X1" s="2"/>
      <c r="Y1" s="2"/>
      <c r="Z1" s="7"/>
      <c r="AA1" s="7"/>
      <c r="AB1" s="7"/>
      <c r="AC1" s="7"/>
      <c r="AD1" s="7"/>
      <c r="AE1" s="7"/>
      <c r="AF1" s="7"/>
      <c r="AG1" s="8"/>
      <c r="AH1" s="9"/>
      <c r="AI1" s="10"/>
    </row>
    <row r="2" spans="1:35" ht="13.5" thickBot="1">
      <c r="A2" s="11"/>
      <c r="B2" s="12"/>
      <c r="C2" s="12"/>
      <c r="D2" s="13"/>
      <c r="E2" s="14"/>
      <c r="F2" s="12"/>
      <c r="G2" s="12"/>
      <c r="H2" s="12"/>
      <c r="I2" s="15"/>
      <c r="J2" s="12"/>
      <c r="K2" s="12"/>
      <c r="L2" s="13"/>
      <c r="M2" s="12"/>
      <c r="N2" s="12"/>
      <c r="O2" s="12"/>
      <c r="P2" s="12"/>
      <c r="Q2" s="16"/>
      <c r="R2" s="20"/>
      <c r="S2" s="12"/>
      <c r="T2" s="12"/>
      <c r="U2" s="12"/>
      <c r="V2" s="12"/>
      <c r="W2" s="12"/>
      <c r="X2" s="12"/>
      <c r="Y2" s="12"/>
      <c r="Z2" s="17" t="s">
        <v>0</v>
      </c>
      <c r="AA2" s="7"/>
      <c r="AB2" s="18"/>
      <c r="AC2" s="17" t="s">
        <v>1</v>
      </c>
      <c r="AD2" s="7"/>
      <c r="AE2" s="18"/>
      <c r="AF2" s="19"/>
      <c r="AG2" s="20"/>
      <c r="AH2" s="12"/>
      <c r="AI2" s="21"/>
    </row>
    <row r="3" spans="1:35" ht="38.25">
      <c r="A3" s="22" t="s">
        <v>2</v>
      </c>
      <c r="B3" s="23" t="s">
        <v>3</v>
      </c>
      <c r="C3" s="23" t="s">
        <v>125</v>
      </c>
      <c r="D3" s="23" t="s">
        <v>4</v>
      </c>
      <c r="E3" s="23" t="s">
        <v>5</v>
      </c>
      <c r="F3" s="24" t="s">
        <v>126</v>
      </c>
      <c r="G3" s="24" t="s">
        <v>6</v>
      </c>
      <c r="H3" s="24" t="s">
        <v>7</v>
      </c>
      <c r="I3" s="25" t="s">
        <v>8</v>
      </c>
      <c r="J3" s="26" t="s">
        <v>9</v>
      </c>
      <c r="K3" s="26" t="s">
        <v>10</v>
      </c>
      <c r="L3" s="28" t="s">
        <v>11</v>
      </c>
      <c r="M3" s="26" t="s">
        <v>12</v>
      </c>
      <c r="N3" s="26" t="s">
        <v>13</v>
      </c>
      <c r="O3" s="26" t="s">
        <v>14</v>
      </c>
      <c r="P3" s="26" t="s">
        <v>15</v>
      </c>
      <c r="Q3" s="27" t="s">
        <v>16</v>
      </c>
      <c r="R3" s="29" t="s">
        <v>11</v>
      </c>
      <c r="S3" s="26" t="s">
        <v>17</v>
      </c>
      <c r="T3" s="26" t="s">
        <v>18</v>
      </c>
      <c r="U3" s="28" t="s">
        <v>11</v>
      </c>
      <c r="V3" s="26" t="s">
        <v>19</v>
      </c>
      <c r="W3" s="28" t="s">
        <v>11</v>
      </c>
      <c r="X3" s="26" t="s">
        <v>20</v>
      </c>
      <c r="Y3" s="26" t="s">
        <v>21</v>
      </c>
      <c r="Z3" s="30" t="s">
        <v>22</v>
      </c>
      <c r="AA3" s="31" t="s">
        <v>23</v>
      </c>
      <c r="AB3" s="32" t="s">
        <v>24</v>
      </c>
      <c r="AC3" s="30" t="s">
        <v>22</v>
      </c>
      <c r="AD3" s="31" t="s">
        <v>23</v>
      </c>
      <c r="AE3" s="32" t="s">
        <v>24</v>
      </c>
      <c r="AF3" s="30" t="s">
        <v>25</v>
      </c>
      <c r="AG3" s="73" t="s">
        <v>26</v>
      </c>
      <c r="AH3" s="33" t="s">
        <v>27</v>
      </c>
      <c r="AI3" s="34" t="s">
        <v>28</v>
      </c>
    </row>
    <row r="4" spans="1:35" ht="12.75">
      <c r="A4" s="35" t="s">
        <v>39</v>
      </c>
      <c r="B4" t="s">
        <v>121</v>
      </c>
      <c r="D4" s="35" t="s">
        <v>40</v>
      </c>
      <c r="E4" s="35" t="s">
        <v>41</v>
      </c>
      <c r="F4" s="35"/>
      <c r="G4" s="35" t="s">
        <v>42</v>
      </c>
      <c r="H4" s="35"/>
      <c r="I4" s="37" t="s">
        <v>43</v>
      </c>
      <c r="J4" s="38"/>
      <c r="K4" s="39">
        <v>2</v>
      </c>
      <c r="L4" s="40"/>
      <c r="M4" s="39">
        <v>0</v>
      </c>
      <c r="N4" s="39">
        <v>0</v>
      </c>
      <c r="O4" s="39">
        <v>0</v>
      </c>
      <c r="P4" s="39">
        <v>0</v>
      </c>
      <c r="Q4" s="41">
        <v>56.25</v>
      </c>
      <c r="R4" s="42"/>
      <c r="S4" s="39">
        <v>0</v>
      </c>
      <c r="T4" s="39">
        <v>58.46</v>
      </c>
      <c r="U4" s="43"/>
      <c r="V4" s="41">
        <v>56.92</v>
      </c>
      <c r="W4" s="43"/>
      <c r="X4" s="39">
        <v>0</v>
      </c>
      <c r="Y4" s="39"/>
      <c r="Z4" s="45">
        <f>$Q4+$R4+$T4+$U4+$V4+$W4</f>
        <v>171.63</v>
      </c>
      <c r="AA4" s="45">
        <f>($Y4+$X4+$S4+$P4+$O4+$N4+$M4+$L4+$K4)</f>
        <v>2</v>
      </c>
      <c r="AB4" s="46">
        <f aca="true" t="shared" si="0" ref="AB4:AB32">Z4-AA4</f>
        <v>169.63</v>
      </c>
      <c r="AC4" s="44">
        <f aca="true" t="shared" si="1" ref="AC4:AC32">$Q4+$T4+$V4</f>
        <v>171.63</v>
      </c>
      <c r="AD4" s="45">
        <f aca="true" t="shared" si="2" ref="AD4:AD32">($Y4+$X4+$S4+$P4+$O4+$N4+$M4+$K4)</f>
        <v>2</v>
      </c>
      <c r="AE4" s="46">
        <f aca="true" t="shared" si="3" ref="AE4:AE32">AC4-AD4</f>
        <v>169.63</v>
      </c>
      <c r="AF4" s="74"/>
      <c r="AG4" s="316">
        <v>2</v>
      </c>
      <c r="AH4" s="317"/>
      <c r="AI4" s="320" t="s">
        <v>31</v>
      </c>
    </row>
    <row r="5" spans="1:35" ht="12.75">
      <c r="A5" s="35" t="s">
        <v>39</v>
      </c>
      <c r="B5" t="s">
        <v>122</v>
      </c>
      <c r="D5" s="35" t="s">
        <v>44</v>
      </c>
      <c r="E5" s="35" t="s">
        <v>45</v>
      </c>
      <c r="F5" s="35"/>
      <c r="G5" s="35" t="s">
        <v>42</v>
      </c>
      <c r="H5" s="35"/>
      <c r="I5" s="37" t="s">
        <v>46</v>
      </c>
      <c r="J5" s="38"/>
      <c r="K5" s="39">
        <v>3</v>
      </c>
      <c r="L5" s="40"/>
      <c r="M5" s="39">
        <v>0</v>
      </c>
      <c r="N5" s="39">
        <v>0</v>
      </c>
      <c r="O5" s="39">
        <v>0</v>
      </c>
      <c r="P5" s="39">
        <v>0</v>
      </c>
      <c r="Q5" s="41">
        <v>68.33</v>
      </c>
      <c r="R5" s="42"/>
      <c r="S5" s="39">
        <v>0</v>
      </c>
      <c r="T5" s="39">
        <v>60</v>
      </c>
      <c r="U5" s="43"/>
      <c r="V5" s="41">
        <v>59.23</v>
      </c>
      <c r="W5" s="43"/>
      <c r="X5" s="39">
        <v>1</v>
      </c>
      <c r="Y5" s="39"/>
      <c r="Z5" s="45">
        <f aca="true" t="shared" si="4" ref="Z5:Z32">$Q5+$R5+$T5+$U5+$V5+$W5</f>
        <v>187.55999999999997</v>
      </c>
      <c r="AA5" s="45">
        <f aca="true" t="shared" si="5" ref="AA5:AA32">($Y5+$X5+$S5+$P5+$O5+$N5+$M5+$L5+$K5)</f>
        <v>4</v>
      </c>
      <c r="AB5" s="46">
        <f t="shared" si="0"/>
        <v>183.55999999999997</v>
      </c>
      <c r="AC5" s="44">
        <f t="shared" si="1"/>
        <v>187.55999999999997</v>
      </c>
      <c r="AD5" s="45">
        <f t="shared" si="2"/>
        <v>4</v>
      </c>
      <c r="AE5" s="46">
        <f t="shared" si="3"/>
        <v>183.55999999999997</v>
      </c>
      <c r="AF5" s="74"/>
      <c r="AG5" s="308"/>
      <c r="AH5" s="318"/>
      <c r="AI5" s="314"/>
    </row>
    <row r="6" spans="1:35" ht="12.75">
      <c r="A6" s="35" t="s">
        <v>39</v>
      </c>
      <c r="D6" s="35" t="s">
        <v>47</v>
      </c>
      <c r="E6" s="35" t="s">
        <v>48</v>
      </c>
      <c r="F6" s="35"/>
      <c r="G6" s="35" t="s">
        <v>34</v>
      </c>
      <c r="H6" s="35"/>
      <c r="I6" s="37" t="s">
        <v>49</v>
      </c>
      <c r="J6" s="38"/>
      <c r="K6" s="39">
        <v>3</v>
      </c>
      <c r="L6" s="40"/>
      <c r="M6" s="39">
        <v>0</v>
      </c>
      <c r="N6" s="39">
        <v>0</v>
      </c>
      <c r="O6" s="39">
        <v>0</v>
      </c>
      <c r="P6" s="39">
        <v>0</v>
      </c>
      <c r="Q6" s="41">
        <v>62.27</v>
      </c>
      <c r="R6" s="42"/>
      <c r="S6" s="39">
        <v>0</v>
      </c>
      <c r="T6" s="39">
        <v>65</v>
      </c>
      <c r="U6" s="43"/>
      <c r="V6" s="41">
        <v>61.36</v>
      </c>
      <c r="W6" s="43"/>
      <c r="X6" s="39">
        <v>0</v>
      </c>
      <c r="Y6" s="39"/>
      <c r="Z6" s="45">
        <f t="shared" si="4"/>
        <v>188.63</v>
      </c>
      <c r="AA6" s="45">
        <f t="shared" si="5"/>
        <v>3</v>
      </c>
      <c r="AB6" s="46">
        <f t="shared" si="0"/>
        <v>185.63</v>
      </c>
      <c r="AC6" s="44">
        <f t="shared" si="1"/>
        <v>188.63</v>
      </c>
      <c r="AD6" s="45">
        <f t="shared" si="2"/>
        <v>3</v>
      </c>
      <c r="AE6" s="46">
        <f t="shared" si="3"/>
        <v>185.63</v>
      </c>
      <c r="AF6" s="74"/>
      <c r="AG6" s="308"/>
      <c r="AH6" s="318"/>
      <c r="AI6" s="314"/>
    </row>
    <row r="7" spans="1:35" ht="12.75">
      <c r="A7" s="35" t="s">
        <v>39</v>
      </c>
      <c r="D7" s="35" t="s">
        <v>50</v>
      </c>
      <c r="E7" s="35" t="s">
        <v>51</v>
      </c>
      <c r="F7" s="35"/>
      <c r="G7" s="35" t="s">
        <v>32</v>
      </c>
      <c r="H7" s="35" t="s">
        <v>52</v>
      </c>
      <c r="I7" s="37" t="s">
        <v>53</v>
      </c>
      <c r="J7" s="38"/>
      <c r="K7" s="39"/>
      <c r="L7" s="40">
        <v>9</v>
      </c>
      <c r="M7" s="39">
        <v>0</v>
      </c>
      <c r="N7" s="39">
        <v>0</v>
      </c>
      <c r="O7" s="39">
        <v>1</v>
      </c>
      <c r="P7" s="39">
        <v>0</v>
      </c>
      <c r="Q7" s="41"/>
      <c r="R7" s="41">
        <v>47</v>
      </c>
      <c r="S7" s="39">
        <v>0</v>
      </c>
      <c r="T7" s="39"/>
      <c r="U7" s="43">
        <v>52.86</v>
      </c>
      <c r="V7" s="41"/>
      <c r="W7" s="43">
        <v>44</v>
      </c>
      <c r="X7" s="39">
        <v>1</v>
      </c>
      <c r="Y7" s="39"/>
      <c r="Z7" s="45">
        <f t="shared" si="4"/>
        <v>143.86</v>
      </c>
      <c r="AA7" s="45">
        <f t="shared" si="5"/>
        <v>11</v>
      </c>
      <c r="AB7" s="46">
        <f t="shared" si="0"/>
        <v>132.86</v>
      </c>
      <c r="AC7" s="44">
        <f t="shared" si="1"/>
        <v>0</v>
      </c>
      <c r="AD7" s="45">
        <f t="shared" si="2"/>
        <v>2</v>
      </c>
      <c r="AE7" s="46">
        <f t="shared" si="3"/>
        <v>-2</v>
      </c>
      <c r="AF7" s="74"/>
      <c r="AG7" s="308"/>
      <c r="AH7" s="318"/>
      <c r="AI7" s="314"/>
    </row>
    <row r="8" spans="1:35" ht="13.5" thickBot="1">
      <c r="A8" s="47" t="s">
        <v>39</v>
      </c>
      <c r="D8" s="47" t="s">
        <v>54</v>
      </c>
      <c r="E8" s="47" t="s">
        <v>55</v>
      </c>
      <c r="F8" s="47"/>
      <c r="G8" s="47" t="s">
        <v>32</v>
      </c>
      <c r="H8" s="47" t="s">
        <v>35</v>
      </c>
      <c r="I8" s="48" t="s">
        <v>56</v>
      </c>
      <c r="J8" s="49"/>
      <c r="K8" s="50">
        <v>3</v>
      </c>
      <c r="L8" s="51"/>
      <c r="M8" s="50">
        <v>0</v>
      </c>
      <c r="N8" s="50">
        <v>0</v>
      </c>
      <c r="O8" s="50"/>
      <c r="P8" s="50">
        <v>0</v>
      </c>
      <c r="Q8" s="52"/>
      <c r="R8" s="53"/>
      <c r="S8" s="50">
        <v>0</v>
      </c>
      <c r="T8" s="50"/>
      <c r="U8" s="54"/>
      <c r="V8" s="52"/>
      <c r="W8" s="54"/>
      <c r="X8" s="50">
        <v>0</v>
      </c>
      <c r="Y8" s="50"/>
      <c r="Z8" s="45">
        <f t="shared" si="4"/>
        <v>0</v>
      </c>
      <c r="AA8" s="45">
        <f t="shared" si="5"/>
        <v>3</v>
      </c>
      <c r="AB8" s="46">
        <f t="shared" si="0"/>
        <v>-3</v>
      </c>
      <c r="AC8" s="44">
        <f t="shared" si="1"/>
        <v>0</v>
      </c>
      <c r="AD8" s="45">
        <f t="shared" si="2"/>
        <v>3</v>
      </c>
      <c r="AE8" s="75">
        <f t="shared" si="3"/>
        <v>-3</v>
      </c>
      <c r="AF8" s="76">
        <f>SUM(AE4:AE8)</f>
        <v>533.8199999999999</v>
      </c>
      <c r="AG8" s="309"/>
      <c r="AH8" s="319"/>
      <c r="AI8" s="315"/>
    </row>
    <row r="9" spans="1:35" ht="13.5" thickBot="1">
      <c r="A9" s="93"/>
      <c r="B9" s="91"/>
      <c r="C9" s="91"/>
      <c r="D9" s="93"/>
      <c r="E9" s="93"/>
      <c r="F9" s="93"/>
      <c r="G9" s="93"/>
      <c r="H9" s="93"/>
      <c r="I9" s="94"/>
      <c r="J9" s="95"/>
      <c r="K9" s="96"/>
      <c r="L9" s="97"/>
      <c r="M9" s="96"/>
      <c r="N9" s="96"/>
      <c r="O9" s="96"/>
      <c r="P9" s="96"/>
      <c r="Q9" s="98"/>
      <c r="R9" s="99"/>
      <c r="S9" s="96"/>
      <c r="T9" s="96"/>
      <c r="U9" s="100"/>
      <c r="V9" s="98"/>
      <c r="W9" s="100"/>
      <c r="X9" s="96"/>
      <c r="Y9" s="96"/>
      <c r="Z9" s="45"/>
      <c r="AA9" s="45"/>
      <c r="AB9" s="46"/>
      <c r="AC9" s="44"/>
      <c r="AD9" s="45"/>
      <c r="AE9" s="101"/>
      <c r="AF9" s="102"/>
      <c r="AG9" s="86"/>
      <c r="AH9" s="87"/>
      <c r="AI9" s="88"/>
    </row>
    <row r="10" spans="1:35" ht="12.75">
      <c r="A10" s="56" t="s">
        <v>57</v>
      </c>
      <c r="B10" t="s">
        <v>121</v>
      </c>
      <c r="D10" s="56" t="s">
        <v>58</v>
      </c>
      <c r="E10" s="56" t="s">
        <v>59</v>
      </c>
      <c r="F10" s="56"/>
      <c r="G10" s="56" t="s">
        <v>42</v>
      </c>
      <c r="H10" s="56" t="s">
        <v>60</v>
      </c>
      <c r="I10" s="57" t="s">
        <v>61</v>
      </c>
      <c r="J10" s="58"/>
      <c r="K10" s="59">
        <v>4</v>
      </c>
      <c r="L10" s="60"/>
      <c r="M10" s="59">
        <v>0</v>
      </c>
      <c r="N10" s="59">
        <v>0</v>
      </c>
      <c r="O10" s="59">
        <v>0</v>
      </c>
      <c r="P10" s="59">
        <v>0</v>
      </c>
      <c r="Q10" s="61">
        <v>50</v>
      </c>
      <c r="R10" s="62"/>
      <c r="S10" s="59">
        <v>1</v>
      </c>
      <c r="T10" s="59">
        <v>50.77</v>
      </c>
      <c r="U10" s="63"/>
      <c r="V10" s="61">
        <v>52.3</v>
      </c>
      <c r="W10" s="63"/>
      <c r="X10" s="59">
        <v>1</v>
      </c>
      <c r="Y10" s="59"/>
      <c r="Z10" s="45">
        <f t="shared" si="4"/>
        <v>153.07</v>
      </c>
      <c r="AA10" s="45">
        <f t="shared" si="5"/>
        <v>6</v>
      </c>
      <c r="AB10" s="46">
        <f t="shared" si="0"/>
        <v>147.07</v>
      </c>
      <c r="AC10" s="44">
        <f t="shared" si="1"/>
        <v>153.07</v>
      </c>
      <c r="AD10" s="45">
        <f t="shared" si="2"/>
        <v>6</v>
      </c>
      <c r="AE10" s="77">
        <f t="shared" si="3"/>
        <v>147.07</v>
      </c>
      <c r="AF10" s="78"/>
      <c r="AG10" s="307">
        <v>5</v>
      </c>
      <c r="AH10" s="310" t="s">
        <v>31</v>
      </c>
      <c r="AI10" s="313" t="s">
        <v>31</v>
      </c>
    </row>
    <row r="11" spans="1:35" ht="12.75">
      <c r="A11" s="35" t="s">
        <v>57</v>
      </c>
      <c r="B11" t="s">
        <v>123</v>
      </c>
      <c r="D11" s="35" t="s">
        <v>62</v>
      </c>
      <c r="E11" s="35" t="s">
        <v>63</v>
      </c>
      <c r="F11" s="35"/>
      <c r="G11" s="35" t="s">
        <v>42</v>
      </c>
      <c r="H11" s="35" t="s">
        <v>64</v>
      </c>
      <c r="I11" s="37" t="s">
        <v>65</v>
      </c>
      <c r="J11" s="38"/>
      <c r="K11" s="39">
        <v>5</v>
      </c>
      <c r="L11" s="40"/>
      <c r="M11" s="39">
        <v>0</v>
      </c>
      <c r="N11" s="39">
        <v>0</v>
      </c>
      <c r="O11" s="39">
        <v>0</v>
      </c>
      <c r="P11" s="39">
        <v>1</v>
      </c>
      <c r="Q11" s="41">
        <v>47.73</v>
      </c>
      <c r="R11" s="41"/>
      <c r="S11" s="39">
        <v>1</v>
      </c>
      <c r="T11" s="41">
        <v>50</v>
      </c>
      <c r="U11" s="42"/>
      <c r="V11" s="41">
        <v>48.84</v>
      </c>
      <c r="W11" s="43"/>
      <c r="X11" s="39">
        <v>0</v>
      </c>
      <c r="Y11" s="39"/>
      <c r="Z11" s="45">
        <f t="shared" si="4"/>
        <v>146.57</v>
      </c>
      <c r="AA11" s="45">
        <f t="shared" si="5"/>
        <v>7</v>
      </c>
      <c r="AB11" s="46">
        <f t="shared" si="0"/>
        <v>139.57</v>
      </c>
      <c r="AC11" s="44">
        <f t="shared" si="1"/>
        <v>146.57</v>
      </c>
      <c r="AD11" s="45">
        <f t="shared" si="2"/>
        <v>7</v>
      </c>
      <c r="AE11" s="46">
        <f t="shared" si="3"/>
        <v>139.57</v>
      </c>
      <c r="AF11" s="74"/>
      <c r="AG11" s="308"/>
      <c r="AH11" s="311"/>
      <c r="AI11" s="314"/>
    </row>
    <row r="12" spans="1:35" ht="12.75">
      <c r="A12" s="35" t="s">
        <v>57</v>
      </c>
      <c r="D12" s="35" t="s">
        <v>66</v>
      </c>
      <c r="E12" s="35" t="s">
        <v>67</v>
      </c>
      <c r="F12" s="35"/>
      <c r="G12" s="35" t="s">
        <v>34</v>
      </c>
      <c r="H12" s="35" t="s">
        <v>68</v>
      </c>
      <c r="I12" s="37" t="s">
        <v>69</v>
      </c>
      <c r="J12" s="38"/>
      <c r="K12" s="39">
        <v>3</v>
      </c>
      <c r="L12" s="40"/>
      <c r="M12" s="39">
        <v>0</v>
      </c>
      <c r="N12" s="39">
        <v>0</v>
      </c>
      <c r="O12" s="39">
        <v>0</v>
      </c>
      <c r="P12" s="39">
        <v>0</v>
      </c>
      <c r="Q12" s="41">
        <v>53.64</v>
      </c>
      <c r="R12" s="42"/>
      <c r="S12" s="39">
        <v>0</v>
      </c>
      <c r="T12" s="41">
        <v>60.38</v>
      </c>
      <c r="U12" s="42"/>
      <c r="V12" s="41">
        <v>59.55</v>
      </c>
      <c r="W12" s="43"/>
      <c r="X12" s="39">
        <v>0</v>
      </c>
      <c r="Y12" s="39"/>
      <c r="Z12" s="45">
        <f t="shared" si="4"/>
        <v>173.57</v>
      </c>
      <c r="AA12" s="45">
        <f t="shared" si="5"/>
        <v>3</v>
      </c>
      <c r="AB12" s="46">
        <f t="shared" si="0"/>
        <v>170.57</v>
      </c>
      <c r="AC12" s="44">
        <f t="shared" si="1"/>
        <v>173.57</v>
      </c>
      <c r="AD12" s="45">
        <f t="shared" si="2"/>
        <v>3</v>
      </c>
      <c r="AE12" s="46">
        <f t="shared" si="3"/>
        <v>170.57</v>
      </c>
      <c r="AF12" s="74"/>
      <c r="AG12" s="308"/>
      <c r="AH12" s="311"/>
      <c r="AI12" s="314"/>
    </row>
    <row r="13" spans="1:35" ht="12.75">
      <c r="A13" s="36" t="s">
        <v>57</v>
      </c>
      <c r="D13" s="36" t="s">
        <v>70</v>
      </c>
      <c r="E13" s="36" t="s">
        <v>29</v>
      </c>
      <c r="F13" s="36"/>
      <c r="G13" s="36" t="s">
        <v>30</v>
      </c>
      <c r="H13" s="35"/>
      <c r="I13" s="37">
        <v>169</v>
      </c>
      <c r="J13" s="38"/>
      <c r="K13" s="39"/>
      <c r="L13" s="40"/>
      <c r="M13" s="39"/>
      <c r="N13" s="39"/>
      <c r="O13" s="39">
        <v>0</v>
      </c>
      <c r="P13" s="39"/>
      <c r="Q13" s="41"/>
      <c r="R13" s="42"/>
      <c r="S13" s="39"/>
      <c r="T13" s="41"/>
      <c r="U13" s="42"/>
      <c r="V13" s="41"/>
      <c r="W13" s="43"/>
      <c r="X13" s="39"/>
      <c r="Y13" s="39"/>
      <c r="Z13" s="45">
        <f t="shared" si="4"/>
        <v>0</v>
      </c>
      <c r="AA13" s="45">
        <f t="shared" si="5"/>
        <v>0</v>
      </c>
      <c r="AB13" s="46">
        <f t="shared" si="0"/>
        <v>0</v>
      </c>
      <c r="AC13" s="44">
        <f t="shared" si="1"/>
        <v>0</v>
      </c>
      <c r="AD13" s="45">
        <f t="shared" si="2"/>
        <v>0</v>
      </c>
      <c r="AE13" s="46">
        <f t="shared" si="3"/>
        <v>0</v>
      </c>
      <c r="AF13" s="74"/>
      <c r="AG13" s="308"/>
      <c r="AH13" s="311"/>
      <c r="AI13" s="314"/>
    </row>
    <row r="14" spans="1:35" ht="13.5" thickBot="1">
      <c r="A14" s="47" t="s">
        <v>57</v>
      </c>
      <c r="D14" s="47" t="s">
        <v>37</v>
      </c>
      <c r="E14" s="47" t="s">
        <v>71</v>
      </c>
      <c r="F14" s="47"/>
      <c r="G14" s="47" t="s">
        <v>34</v>
      </c>
      <c r="H14" s="47" t="s">
        <v>35</v>
      </c>
      <c r="I14" s="48" t="s">
        <v>72</v>
      </c>
      <c r="J14" s="49"/>
      <c r="K14" s="50">
        <v>7</v>
      </c>
      <c r="L14" s="51"/>
      <c r="M14" s="50">
        <v>4</v>
      </c>
      <c r="N14" s="50">
        <v>0</v>
      </c>
      <c r="O14" s="50"/>
      <c r="P14" s="50">
        <v>0</v>
      </c>
      <c r="Q14" s="52"/>
      <c r="R14" s="53"/>
      <c r="S14" s="50">
        <v>0</v>
      </c>
      <c r="T14" s="52"/>
      <c r="U14" s="53"/>
      <c r="V14" s="52"/>
      <c r="W14" s="54"/>
      <c r="X14" s="50">
        <v>1</v>
      </c>
      <c r="Y14" s="50"/>
      <c r="Z14" s="45">
        <f t="shared" si="4"/>
        <v>0</v>
      </c>
      <c r="AA14" s="45">
        <f t="shared" si="5"/>
        <v>12</v>
      </c>
      <c r="AB14" s="46">
        <f t="shared" si="0"/>
        <v>-12</v>
      </c>
      <c r="AC14" s="44">
        <f t="shared" si="1"/>
        <v>0</v>
      </c>
      <c r="AD14" s="45">
        <f t="shared" si="2"/>
        <v>12</v>
      </c>
      <c r="AE14" s="75">
        <f t="shared" si="3"/>
        <v>-12</v>
      </c>
      <c r="AF14" s="76">
        <f>SUM(AE10:AE14)</f>
        <v>445.21</v>
      </c>
      <c r="AG14" s="309"/>
      <c r="AH14" s="312"/>
      <c r="AI14" s="315"/>
    </row>
    <row r="15" spans="1:35" ht="13.5" thickBot="1">
      <c r="A15" s="93"/>
      <c r="B15" s="91"/>
      <c r="C15" s="91"/>
      <c r="D15" s="93"/>
      <c r="E15" s="93"/>
      <c r="F15" s="93"/>
      <c r="G15" s="93"/>
      <c r="H15" s="93"/>
      <c r="I15" s="94"/>
      <c r="J15" s="95"/>
      <c r="K15" s="96"/>
      <c r="L15" s="97"/>
      <c r="M15" s="96"/>
      <c r="N15" s="96"/>
      <c r="O15" s="96"/>
      <c r="P15" s="96"/>
      <c r="Q15" s="98"/>
      <c r="R15" s="99"/>
      <c r="S15" s="96"/>
      <c r="T15" s="98"/>
      <c r="U15" s="99"/>
      <c r="V15" s="98"/>
      <c r="W15" s="100"/>
      <c r="X15" s="96"/>
      <c r="Y15" s="96"/>
      <c r="Z15" s="45"/>
      <c r="AA15" s="45"/>
      <c r="AB15" s="46"/>
      <c r="AC15" s="44"/>
      <c r="AD15" s="45"/>
      <c r="AE15" s="101"/>
      <c r="AF15" s="102"/>
      <c r="AG15" s="86"/>
      <c r="AH15" s="89"/>
      <c r="AI15" s="88"/>
    </row>
    <row r="16" spans="1:35" ht="12.75">
      <c r="A16" s="56" t="s">
        <v>73</v>
      </c>
      <c r="B16" t="s">
        <v>120</v>
      </c>
      <c r="D16" s="79" t="s">
        <v>74</v>
      </c>
      <c r="E16" s="79"/>
      <c r="F16" s="79"/>
      <c r="G16" s="56"/>
      <c r="H16" s="56"/>
      <c r="I16" s="80" t="s">
        <v>75</v>
      </c>
      <c r="J16" s="58"/>
      <c r="K16" s="59">
        <v>5</v>
      </c>
      <c r="L16" s="60"/>
      <c r="M16" s="59"/>
      <c r="N16" s="59"/>
      <c r="O16" s="59">
        <v>0</v>
      </c>
      <c r="P16" s="59"/>
      <c r="Q16" s="61"/>
      <c r="R16" s="62"/>
      <c r="S16" s="59"/>
      <c r="T16" s="61"/>
      <c r="U16" s="62"/>
      <c r="V16" s="61"/>
      <c r="W16" s="63"/>
      <c r="X16" s="59"/>
      <c r="Y16" s="59"/>
      <c r="Z16" s="45">
        <f t="shared" si="4"/>
        <v>0</v>
      </c>
      <c r="AA16" s="45">
        <f t="shared" si="5"/>
        <v>5</v>
      </c>
      <c r="AB16" s="46">
        <f t="shared" si="0"/>
        <v>-5</v>
      </c>
      <c r="AC16" s="44">
        <f t="shared" si="1"/>
        <v>0</v>
      </c>
      <c r="AD16" s="45">
        <f t="shared" si="2"/>
        <v>5</v>
      </c>
      <c r="AE16" s="77">
        <f t="shared" si="3"/>
        <v>-5</v>
      </c>
      <c r="AF16" s="78"/>
      <c r="AG16" s="307">
        <v>3</v>
      </c>
      <c r="AH16" s="310" t="s">
        <v>31</v>
      </c>
      <c r="AI16" s="313" t="s">
        <v>31</v>
      </c>
    </row>
    <row r="17" spans="1:35" s="85" customFormat="1" ht="12.75">
      <c r="A17" s="83" t="s">
        <v>73</v>
      </c>
      <c r="B17"/>
      <c r="C17"/>
      <c r="D17" s="83" t="s">
        <v>76</v>
      </c>
      <c r="E17" s="83" t="s">
        <v>77</v>
      </c>
      <c r="F17" s="83"/>
      <c r="G17" s="83" t="s">
        <v>42</v>
      </c>
      <c r="H17" s="83" t="s">
        <v>78</v>
      </c>
      <c r="I17" s="84" t="s">
        <v>79</v>
      </c>
      <c r="J17" s="64"/>
      <c r="K17" s="39">
        <v>3</v>
      </c>
      <c r="L17" s="65"/>
      <c r="M17" s="64">
        <v>0</v>
      </c>
      <c r="N17" s="64">
        <v>0</v>
      </c>
      <c r="O17" s="64">
        <v>0</v>
      </c>
      <c r="P17" s="39">
        <v>0</v>
      </c>
      <c r="Q17" s="41">
        <v>62.31</v>
      </c>
      <c r="R17" s="41"/>
      <c r="S17" s="39">
        <v>3</v>
      </c>
      <c r="T17" s="64">
        <v>65.42</v>
      </c>
      <c r="U17" s="64"/>
      <c r="V17" s="41">
        <v>69.58</v>
      </c>
      <c r="W17" s="64"/>
      <c r="X17" s="64">
        <v>0</v>
      </c>
      <c r="Y17" s="64"/>
      <c r="Z17" s="45">
        <f t="shared" si="4"/>
        <v>197.31</v>
      </c>
      <c r="AA17" s="45">
        <f t="shared" si="5"/>
        <v>6</v>
      </c>
      <c r="AB17" s="46">
        <f t="shared" si="0"/>
        <v>191.31</v>
      </c>
      <c r="AC17" s="44">
        <f t="shared" si="1"/>
        <v>197.31</v>
      </c>
      <c r="AD17" s="45">
        <f t="shared" si="2"/>
        <v>6</v>
      </c>
      <c r="AE17" s="82">
        <f t="shared" si="3"/>
        <v>191.31</v>
      </c>
      <c r="AF17" s="74"/>
      <c r="AG17" s="308"/>
      <c r="AH17" s="311"/>
      <c r="AI17" s="314"/>
    </row>
    <row r="18" spans="1:35" s="85" customFormat="1" ht="12.75">
      <c r="A18" s="83" t="s">
        <v>73</v>
      </c>
      <c r="B18"/>
      <c r="C18"/>
      <c r="D18" s="83" t="s">
        <v>36</v>
      </c>
      <c r="E18" s="83" t="s">
        <v>80</v>
      </c>
      <c r="F18" s="83"/>
      <c r="G18" s="83" t="s">
        <v>42</v>
      </c>
      <c r="H18" s="83" t="s">
        <v>81</v>
      </c>
      <c r="I18" s="84" t="s">
        <v>82</v>
      </c>
      <c r="J18" s="38"/>
      <c r="K18" s="64"/>
      <c r="L18" s="40">
        <v>7</v>
      </c>
      <c r="M18" s="39">
        <v>0</v>
      </c>
      <c r="N18" s="39">
        <v>0</v>
      </c>
      <c r="O18" s="39">
        <v>0</v>
      </c>
      <c r="P18" s="39">
        <v>0</v>
      </c>
      <c r="Q18" s="41">
        <v>53.46</v>
      </c>
      <c r="R18" s="42"/>
      <c r="S18" s="39">
        <v>2</v>
      </c>
      <c r="T18" s="41">
        <v>54.55</v>
      </c>
      <c r="U18" s="41"/>
      <c r="V18" s="41">
        <v>60</v>
      </c>
      <c r="W18" s="43"/>
      <c r="X18" s="39">
        <v>1</v>
      </c>
      <c r="Y18" s="39"/>
      <c r="Z18" s="45">
        <f t="shared" si="4"/>
        <v>168.01</v>
      </c>
      <c r="AA18" s="45">
        <f t="shared" si="5"/>
        <v>10</v>
      </c>
      <c r="AB18" s="46">
        <f t="shared" si="0"/>
        <v>158.01</v>
      </c>
      <c r="AC18" s="44">
        <f t="shared" si="1"/>
        <v>168.01</v>
      </c>
      <c r="AD18" s="45">
        <f t="shared" si="2"/>
        <v>3</v>
      </c>
      <c r="AE18" s="46">
        <f t="shared" si="3"/>
        <v>165.01</v>
      </c>
      <c r="AF18" s="74"/>
      <c r="AG18" s="308"/>
      <c r="AH18" s="311"/>
      <c r="AI18" s="314"/>
    </row>
    <row r="19" spans="1:35" ht="12.75">
      <c r="A19" s="36" t="s">
        <v>73</v>
      </c>
      <c r="D19" s="36" t="s">
        <v>70</v>
      </c>
      <c r="E19" s="36" t="s">
        <v>29</v>
      </c>
      <c r="F19" s="36"/>
      <c r="G19" s="36" t="s">
        <v>30</v>
      </c>
      <c r="H19" s="35"/>
      <c r="I19" s="55" t="s">
        <v>83</v>
      </c>
      <c r="J19" s="38"/>
      <c r="K19" s="64">
        <v>5</v>
      </c>
      <c r="L19" s="40"/>
      <c r="M19" s="39"/>
      <c r="N19" s="39"/>
      <c r="O19" s="39">
        <v>0</v>
      </c>
      <c r="P19" s="39"/>
      <c r="Q19" s="41">
        <v>58.385</v>
      </c>
      <c r="R19" s="42"/>
      <c r="S19" s="39"/>
      <c r="T19" s="41">
        <v>59.985</v>
      </c>
      <c r="U19" s="41"/>
      <c r="V19" s="41">
        <v>64.79</v>
      </c>
      <c r="W19" s="43"/>
      <c r="X19" s="39"/>
      <c r="Y19" s="39"/>
      <c r="Z19" s="45">
        <f t="shared" si="4"/>
        <v>183.16000000000003</v>
      </c>
      <c r="AA19" s="45">
        <f t="shared" si="5"/>
        <v>5</v>
      </c>
      <c r="AB19" s="46">
        <f t="shared" si="0"/>
        <v>178.16000000000003</v>
      </c>
      <c r="AC19" s="44">
        <f t="shared" si="1"/>
        <v>183.16000000000003</v>
      </c>
      <c r="AD19" s="45">
        <f t="shared" si="2"/>
        <v>5</v>
      </c>
      <c r="AE19" s="81">
        <f t="shared" si="3"/>
        <v>178.16000000000003</v>
      </c>
      <c r="AF19" s="74"/>
      <c r="AG19" s="308"/>
      <c r="AH19" s="311"/>
      <c r="AI19" s="314"/>
    </row>
    <row r="20" spans="1:35" ht="13.5" thickBot="1">
      <c r="A20" s="47" t="s">
        <v>73</v>
      </c>
      <c r="D20" s="47" t="s">
        <v>84</v>
      </c>
      <c r="E20" s="47" t="s">
        <v>38</v>
      </c>
      <c r="F20" s="47"/>
      <c r="G20" s="47" t="s">
        <v>34</v>
      </c>
      <c r="H20" s="47" t="s">
        <v>35</v>
      </c>
      <c r="I20" s="48" t="s">
        <v>85</v>
      </c>
      <c r="J20" s="49"/>
      <c r="K20" s="50">
        <v>0</v>
      </c>
      <c r="L20" s="51"/>
      <c r="M20" s="50">
        <v>0</v>
      </c>
      <c r="N20" s="50">
        <v>0</v>
      </c>
      <c r="O20" s="50"/>
      <c r="P20" s="50">
        <v>3</v>
      </c>
      <c r="Q20" s="52"/>
      <c r="R20" s="53"/>
      <c r="S20" s="50">
        <v>1</v>
      </c>
      <c r="T20" s="52"/>
      <c r="U20" s="53"/>
      <c r="V20" s="52"/>
      <c r="W20" s="54"/>
      <c r="X20" s="50">
        <v>4</v>
      </c>
      <c r="Y20" s="50"/>
      <c r="Z20" s="45">
        <f t="shared" si="4"/>
        <v>0</v>
      </c>
      <c r="AA20" s="45">
        <f t="shared" si="5"/>
        <v>8</v>
      </c>
      <c r="AB20" s="46">
        <f t="shared" si="0"/>
        <v>-8</v>
      </c>
      <c r="AC20" s="44">
        <f t="shared" si="1"/>
        <v>0</v>
      </c>
      <c r="AD20" s="45">
        <f t="shared" si="2"/>
        <v>8</v>
      </c>
      <c r="AE20" s="75">
        <f t="shared" si="3"/>
        <v>-8</v>
      </c>
      <c r="AF20" s="76">
        <f>SUM(AE16:AE20)</f>
        <v>521.48</v>
      </c>
      <c r="AG20" s="309"/>
      <c r="AH20" s="312"/>
      <c r="AI20" s="315"/>
    </row>
    <row r="21" spans="1:35" ht="13.5" thickBot="1">
      <c r="A21" s="93"/>
      <c r="B21" s="93"/>
      <c r="C21" s="93"/>
      <c r="D21" s="93"/>
      <c r="E21" s="93"/>
      <c r="F21" s="93"/>
      <c r="G21" s="93"/>
      <c r="H21" s="93"/>
      <c r="I21" s="94"/>
      <c r="J21" s="95"/>
      <c r="K21" s="96"/>
      <c r="L21" s="97"/>
      <c r="M21" s="96"/>
      <c r="N21" s="96"/>
      <c r="O21" s="96"/>
      <c r="P21" s="96"/>
      <c r="Q21" s="98"/>
      <c r="R21" s="99"/>
      <c r="S21" s="96"/>
      <c r="T21" s="98"/>
      <c r="U21" s="99"/>
      <c r="V21" s="98"/>
      <c r="W21" s="100"/>
      <c r="X21" s="96"/>
      <c r="Y21" s="96"/>
      <c r="Z21" s="45"/>
      <c r="AA21" s="45"/>
      <c r="AB21" s="46"/>
      <c r="AC21" s="44"/>
      <c r="AD21" s="45"/>
      <c r="AE21" s="101"/>
      <c r="AF21" s="102"/>
      <c r="AG21" s="86"/>
      <c r="AH21" s="89"/>
      <c r="AI21" s="88"/>
    </row>
    <row r="22" spans="1:35" ht="12.75">
      <c r="A22" s="56" t="s">
        <v>86</v>
      </c>
      <c r="B22" s="56"/>
      <c r="C22" s="56"/>
      <c r="D22" s="56" t="s">
        <v>87</v>
      </c>
      <c r="E22" s="56" t="s">
        <v>88</v>
      </c>
      <c r="F22" s="56"/>
      <c r="G22" s="56" t="s">
        <v>34</v>
      </c>
      <c r="H22" s="56" t="s">
        <v>89</v>
      </c>
      <c r="I22" s="57" t="s">
        <v>90</v>
      </c>
      <c r="J22" s="58"/>
      <c r="K22" s="59">
        <v>0</v>
      </c>
      <c r="L22" s="60"/>
      <c r="M22" s="59">
        <v>0</v>
      </c>
      <c r="N22" s="59">
        <v>0</v>
      </c>
      <c r="O22" s="59">
        <v>0</v>
      </c>
      <c r="P22" s="59">
        <v>6</v>
      </c>
      <c r="Q22" s="61">
        <v>60.95</v>
      </c>
      <c r="R22" s="62"/>
      <c r="S22" s="59">
        <v>0</v>
      </c>
      <c r="T22" s="61">
        <v>66.82</v>
      </c>
      <c r="U22" s="62"/>
      <c r="V22" s="61">
        <v>70</v>
      </c>
      <c r="W22" s="63"/>
      <c r="X22" s="59">
        <v>1</v>
      </c>
      <c r="Y22" s="59"/>
      <c r="Z22" s="45">
        <f t="shared" si="4"/>
        <v>197.76999999999998</v>
      </c>
      <c r="AA22" s="45">
        <f t="shared" si="5"/>
        <v>7</v>
      </c>
      <c r="AB22" s="46">
        <f t="shared" si="0"/>
        <v>190.76999999999998</v>
      </c>
      <c r="AC22" s="44">
        <f t="shared" si="1"/>
        <v>197.76999999999998</v>
      </c>
      <c r="AD22" s="45">
        <f t="shared" si="2"/>
        <v>7</v>
      </c>
      <c r="AE22" s="77">
        <f t="shared" si="3"/>
        <v>190.76999999999998</v>
      </c>
      <c r="AF22" s="78"/>
      <c r="AG22" s="307">
        <v>1</v>
      </c>
      <c r="AH22" s="310" t="s">
        <v>31</v>
      </c>
      <c r="AI22" s="313" t="s">
        <v>31</v>
      </c>
    </row>
    <row r="23" spans="1:35" ht="12.75">
      <c r="A23" s="35" t="s">
        <v>86</v>
      </c>
      <c r="B23" s="35"/>
      <c r="C23" s="35"/>
      <c r="D23" s="35" t="s">
        <v>91</v>
      </c>
      <c r="E23" s="35" t="s">
        <v>92</v>
      </c>
      <c r="F23" s="35"/>
      <c r="G23" s="35" t="s">
        <v>34</v>
      </c>
      <c r="H23" s="35" t="s">
        <v>93</v>
      </c>
      <c r="I23" s="37" t="s">
        <v>94</v>
      </c>
      <c r="J23" s="38"/>
      <c r="K23" s="39">
        <v>1</v>
      </c>
      <c r="L23" s="40"/>
      <c r="M23" s="39">
        <v>0</v>
      </c>
      <c r="N23" s="39">
        <v>0</v>
      </c>
      <c r="O23" s="39">
        <v>0</v>
      </c>
      <c r="P23" s="39">
        <v>1</v>
      </c>
      <c r="Q23" s="41">
        <v>55.83</v>
      </c>
      <c r="R23" s="42"/>
      <c r="S23" s="39">
        <v>0</v>
      </c>
      <c r="T23" s="41"/>
      <c r="U23" s="42">
        <v>59.23</v>
      </c>
      <c r="V23" s="41">
        <v>67.5</v>
      </c>
      <c r="W23" s="43"/>
      <c r="X23" s="39">
        <v>3</v>
      </c>
      <c r="Y23" s="39"/>
      <c r="Z23" s="45">
        <f t="shared" si="4"/>
        <v>182.56</v>
      </c>
      <c r="AA23" s="45">
        <f t="shared" si="5"/>
        <v>5</v>
      </c>
      <c r="AB23" s="46">
        <f t="shared" si="0"/>
        <v>177.56</v>
      </c>
      <c r="AC23" s="44">
        <f t="shared" si="1"/>
        <v>123.33</v>
      </c>
      <c r="AD23" s="45">
        <f t="shared" si="2"/>
        <v>5</v>
      </c>
      <c r="AE23" s="46">
        <f t="shared" si="3"/>
        <v>118.33</v>
      </c>
      <c r="AF23" s="74"/>
      <c r="AG23" s="308"/>
      <c r="AH23" s="311"/>
      <c r="AI23" s="314"/>
    </row>
    <row r="24" spans="1:35" ht="12.75">
      <c r="A24" s="35" t="s">
        <v>86</v>
      </c>
      <c r="B24" s="35"/>
      <c r="C24" s="35"/>
      <c r="D24" s="35" t="s">
        <v>95</v>
      </c>
      <c r="E24" s="35" t="s">
        <v>96</v>
      </c>
      <c r="F24" s="35"/>
      <c r="G24" s="35" t="s">
        <v>34</v>
      </c>
      <c r="H24" s="35" t="s">
        <v>97</v>
      </c>
      <c r="I24" s="37" t="s">
        <v>98</v>
      </c>
      <c r="J24" s="64"/>
      <c r="K24" s="39"/>
      <c r="L24" s="65">
        <v>7</v>
      </c>
      <c r="M24" s="64">
        <v>0</v>
      </c>
      <c r="N24" s="64">
        <v>0</v>
      </c>
      <c r="O24" s="64">
        <v>0</v>
      </c>
      <c r="P24" s="39">
        <v>0</v>
      </c>
      <c r="Q24" s="41">
        <v>62.86</v>
      </c>
      <c r="R24" s="41"/>
      <c r="S24" s="39">
        <v>0</v>
      </c>
      <c r="T24" s="64">
        <v>61.36</v>
      </c>
      <c r="U24" s="64"/>
      <c r="V24" s="41">
        <v>65.71</v>
      </c>
      <c r="W24" s="64"/>
      <c r="X24" s="64">
        <v>0</v>
      </c>
      <c r="Y24" s="64"/>
      <c r="Z24" s="45">
        <f t="shared" si="4"/>
        <v>189.93</v>
      </c>
      <c r="AA24" s="45">
        <f t="shared" si="5"/>
        <v>7</v>
      </c>
      <c r="AB24" s="46">
        <f t="shared" si="0"/>
        <v>182.93</v>
      </c>
      <c r="AC24" s="44">
        <f t="shared" si="1"/>
        <v>189.93</v>
      </c>
      <c r="AD24" s="45">
        <f t="shared" si="2"/>
        <v>0</v>
      </c>
      <c r="AE24" s="82">
        <f t="shared" si="3"/>
        <v>189.93</v>
      </c>
      <c r="AF24" s="74"/>
      <c r="AG24" s="308"/>
      <c r="AH24" s="311"/>
      <c r="AI24" s="314"/>
    </row>
    <row r="25" spans="1:35" ht="12.75">
      <c r="A25" s="35" t="s">
        <v>86</v>
      </c>
      <c r="B25" s="35"/>
      <c r="C25" s="35"/>
      <c r="D25" s="35" t="s">
        <v>33</v>
      </c>
      <c r="E25" s="35" t="s">
        <v>88</v>
      </c>
      <c r="F25" s="35"/>
      <c r="G25" s="35" t="s">
        <v>32</v>
      </c>
      <c r="H25" s="35" t="s">
        <v>99</v>
      </c>
      <c r="I25" s="37" t="s">
        <v>100</v>
      </c>
      <c r="J25" s="64"/>
      <c r="K25" s="39">
        <v>2</v>
      </c>
      <c r="L25" s="65"/>
      <c r="M25" s="64">
        <v>0</v>
      </c>
      <c r="N25" s="39">
        <v>0</v>
      </c>
      <c r="O25" s="39">
        <v>0</v>
      </c>
      <c r="P25" s="39">
        <v>1</v>
      </c>
      <c r="Q25" s="41"/>
      <c r="R25" s="41">
        <v>52</v>
      </c>
      <c r="S25" s="39">
        <v>0</v>
      </c>
      <c r="T25" s="41">
        <v>60.48</v>
      </c>
      <c r="U25" s="41"/>
      <c r="V25" s="41"/>
      <c r="W25" s="41">
        <v>58</v>
      </c>
      <c r="X25" s="64">
        <v>1</v>
      </c>
      <c r="Y25" s="64"/>
      <c r="Z25" s="45">
        <f t="shared" si="4"/>
        <v>170.48</v>
      </c>
      <c r="AA25" s="45">
        <f t="shared" si="5"/>
        <v>4</v>
      </c>
      <c r="AB25" s="46">
        <f t="shared" si="0"/>
        <v>166.48</v>
      </c>
      <c r="AC25" s="44">
        <f t="shared" si="1"/>
        <v>60.48</v>
      </c>
      <c r="AD25" s="45">
        <f t="shared" si="2"/>
        <v>4</v>
      </c>
      <c r="AE25" s="46">
        <f t="shared" si="3"/>
        <v>56.48</v>
      </c>
      <c r="AF25" s="74"/>
      <c r="AG25" s="308"/>
      <c r="AH25" s="311"/>
      <c r="AI25" s="314"/>
    </row>
    <row r="26" spans="1:35" ht="13.5" thickBot="1">
      <c r="A26" s="47" t="s">
        <v>86</v>
      </c>
      <c r="B26" s="47"/>
      <c r="C26" s="47"/>
      <c r="D26" s="47" t="s">
        <v>33</v>
      </c>
      <c r="E26" s="47" t="s">
        <v>101</v>
      </c>
      <c r="F26" s="47"/>
      <c r="G26" s="47" t="s">
        <v>32</v>
      </c>
      <c r="H26" s="47" t="s">
        <v>35</v>
      </c>
      <c r="I26" s="48" t="s">
        <v>102</v>
      </c>
      <c r="J26" s="66"/>
      <c r="K26" s="50">
        <v>4</v>
      </c>
      <c r="L26" s="67"/>
      <c r="M26" s="66">
        <v>3</v>
      </c>
      <c r="N26" s="50">
        <v>2</v>
      </c>
      <c r="O26" s="50"/>
      <c r="P26" s="50">
        <v>1</v>
      </c>
      <c r="Q26" s="52"/>
      <c r="R26" s="52"/>
      <c r="S26" s="50">
        <v>0</v>
      </c>
      <c r="T26" s="52"/>
      <c r="U26" s="52"/>
      <c r="V26" s="52"/>
      <c r="W26" s="66"/>
      <c r="X26" s="66">
        <v>0</v>
      </c>
      <c r="Y26" s="66"/>
      <c r="Z26" s="45">
        <f t="shared" si="4"/>
        <v>0</v>
      </c>
      <c r="AA26" s="45">
        <f t="shared" si="5"/>
        <v>10</v>
      </c>
      <c r="AB26" s="46">
        <f t="shared" si="0"/>
        <v>-10</v>
      </c>
      <c r="AC26" s="44">
        <f t="shared" si="1"/>
        <v>0</v>
      </c>
      <c r="AD26" s="45">
        <f t="shared" si="2"/>
        <v>10</v>
      </c>
      <c r="AE26" s="75">
        <f t="shared" si="3"/>
        <v>-10</v>
      </c>
      <c r="AF26" s="76">
        <f>SUM(AE22:AE26)</f>
        <v>545.51</v>
      </c>
      <c r="AG26" s="309"/>
      <c r="AH26" s="312"/>
      <c r="AI26" s="315"/>
    </row>
    <row r="27" spans="1:35" ht="13.5" thickBot="1">
      <c r="A27" s="93"/>
      <c r="B27" s="93"/>
      <c r="C27" s="93"/>
      <c r="D27" s="93"/>
      <c r="E27" s="93"/>
      <c r="F27" s="93"/>
      <c r="G27" s="93"/>
      <c r="H27" s="93"/>
      <c r="I27" s="94"/>
      <c r="J27" s="103"/>
      <c r="K27" s="96"/>
      <c r="L27" s="104"/>
      <c r="M27" s="103"/>
      <c r="N27" s="96"/>
      <c r="O27" s="96"/>
      <c r="P27" s="96"/>
      <c r="Q27" s="98"/>
      <c r="R27" s="98"/>
      <c r="S27" s="96"/>
      <c r="T27" s="98"/>
      <c r="U27" s="98"/>
      <c r="V27" s="98"/>
      <c r="W27" s="103"/>
      <c r="X27" s="103"/>
      <c r="Y27" s="103"/>
      <c r="Z27" s="45"/>
      <c r="AA27" s="45"/>
      <c r="AB27" s="46"/>
      <c r="AC27" s="44"/>
      <c r="AD27" s="45"/>
      <c r="AE27" s="101"/>
      <c r="AF27" s="102"/>
      <c r="AG27" s="86"/>
      <c r="AH27" s="89"/>
      <c r="AI27" s="88"/>
    </row>
    <row r="28" spans="1:35" ht="12.75">
      <c r="A28" s="56" t="s">
        <v>103</v>
      </c>
      <c r="B28" s="56"/>
      <c r="C28" s="56"/>
      <c r="D28" s="56" t="s">
        <v>104</v>
      </c>
      <c r="E28" s="56" t="s">
        <v>105</v>
      </c>
      <c r="F28" s="56"/>
      <c r="G28" s="56" t="s">
        <v>32</v>
      </c>
      <c r="H28" s="56" t="s">
        <v>106</v>
      </c>
      <c r="I28" s="57" t="s">
        <v>107</v>
      </c>
      <c r="J28" s="68"/>
      <c r="K28" s="59">
        <v>1</v>
      </c>
      <c r="L28" s="69"/>
      <c r="M28" s="68">
        <v>0</v>
      </c>
      <c r="N28" s="59">
        <v>2</v>
      </c>
      <c r="O28" s="59">
        <v>0</v>
      </c>
      <c r="P28" s="59">
        <v>1</v>
      </c>
      <c r="Q28" s="61"/>
      <c r="R28" s="61">
        <v>20</v>
      </c>
      <c r="S28" s="59">
        <v>1</v>
      </c>
      <c r="T28" s="61">
        <v>53.81</v>
      </c>
      <c r="U28" s="61"/>
      <c r="V28" s="61">
        <v>53</v>
      </c>
      <c r="W28" s="68"/>
      <c r="X28" s="68">
        <v>2</v>
      </c>
      <c r="Y28" s="68"/>
      <c r="Z28" s="45">
        <f t="shared" si="4"/>
        <v>126.81</v>
      </c>
      <c r="AA28" s="45">
        <f t="shared" si="5"/>
        <v>7</v>
      </c>
      <c r="AB28" s="46">
        <f t="shared" si="0"/>
        <v>119.81</v>
      </c>
      <c r="AC28" s="44">
        <f t="shared" si="1"/>
        <v>106.81</v>
      </c>
      <c r="AD28" s="45">
        <f t="shared" si="2"/>
        <v>7</v>
      </c>
      <c r="AE28" s="77">
        <f t="shared" si="3"/>
        <v>99.81</v>
      </c>
      <c r="AF28" s="78"/>
      <c r="AG28" s="307">
        <v>4</v>
      </c>
      <c r="AH28" s="310" t="s">
        <v>31</v>
      </c>
      <c r="AI28" s="313" t="s">
        <v>31</v>
      </c>
    </row>
    <row r="29" spans="1:35" ht="12.75">
      <c r="A29" s="35" t="s">
        <v>103</v>
      </c>
      <c r="B29" s="35"/>
      <c r="C29" s="35"/>
      <c r="D29" s="35" t="s">
        <v>108</v>
      </c>
      <c r="E29" s="35" t="s">
        <v>109</v>
      </c>
      <c r="F29" s="35"/>
      <c r="G29" s="35" t="s">
        <v>32</v>
      </c>
      <c r="H29" s="35" t="s">
        <v>110</v>
      </c>
      <c r="I29" s="37" t="s">
        <v>111</v>
      </c>
      <c r="J29" s="38"/>
      <c r="K29" s="39">
        <v>4</v>
      </c>
      <c r="L29" s="40"/>
      <c r="M29" s="39">
        <v>0</v>
      </c>
      <c r="N29" s="39">
        <v>0</v>
      </c>
      <c r="O29" s="39">
        <v>1</v>
      </c>
      <c r="P29" s="39">
        <v>1</v>
      </c>
      <c r="Q29" s="41">
        <v>50.5</v>
      </c>
      <c r="R29" s="42"/>
      <c r="S29" s="39">
        <v>2</v>
      </c>
      <c r="T29" s="41">
        <v>59.05</v>
      </c>
      <c r="U29" s="42"/>
      <c r="V29" s="41">
        <v>60.5</v>
      </c>
      <c r="W29" s="43"/>
      <c r="X29" s="39">
        <v>0</v>
      </c>
      <c r="Y29" s="39"/>
      <c r="Z29" s="45">
        <f t="shared" si="4"/>
        <v>170.05</v>
      </c>
      <c r="AA29" s="45">
        <f t="shared" si="5"/>
        <v>8</v>
      </c>
      <c r="AB29" s="46">
        <f t="shared" si="0"/>
        <v>162.05</v>
      </c>
      <c r="AC29" s="44">
        <f t="shared" si="1"/>
        <v>170.05</v>
      </c>
      <c r="AD29" s="45">
        <f t="shared" si="2"/>
        <v>8</v>
      </c>
      <c r="AE29" s="46">
        <f t="shared" si="3"/>
        <v>162.05</v>
      </c>
      <c r="AF29" s="74"/>
      <c r="AG29" s="308"/>
      <c r="AH29" s="311"/>
      <c r="AI29" s="314"/>
    </row>
    <row r="30" spans="1:35" ht="12.75">
      <c r="A30" s="35" t="s">
        <v>103</v>
      </c>
      <c r="B30" s="35"/>
      <c r="C30" s="35"/>
      <c r="D30" s="35" t="s">
        <v>33</v>
      </c>
      <c r="E30" s="35" t="s">
        <v>112</v>
      </c>
      <c r="F30" s="35"/>
      <c r="G30" s="35" t="s">
        <v>32</v>
      </c>
      <c r="H30" s="35" t="s">
        <v>113</v>
      </c>
      <c r="I30" s="37" t="s">
        <v>114</v>
      </c>
      <c r="J30" s="64"/>
      <c r="K30" s="39"/>
      <c r="L30" s="65">
        <v>6</v>
      </c>
      <c r="M30" s="64">
        <v>0</v>
      </c>
      <c r="N30" s="64">
        <v>0</v>
      </c>
      <c r="O30" s="64">
        <v>0</v>
      </c>
      <c r="P30" s="39">
        <v>1</v>
      </c>
      <c r="Q30" s="41">
        <v>47.5</v>
      </c>
      <c r="R30" s="41"/>
      <c r="S30" s="39">
        <v>1</v>
      </c>
      <c r="T30" s="64"/>
      <c r="U30" s="64">
        <v>51.9</v>
      </c>
      <c r="V30" s="41"/>
      <c r="W30" s="64">
        <v>51.5</v>
      </c>
      <c r="X30" s="64">
        <v>1</v>
      </c>
      <c r="Y30" s="64"/>
      <c r="Z30" s="45">
        <f t="shared" si="4"/>
        <v>150.9</v>
      </c>
      <c r="AA30" s="45">
        <f t="shared" si="5"/>
        <v>9</v>
      </c>
      <c r="AB30" s="46">
        <f t="shared" si="0"/>
        <v>141.9</v>
      </c>
      <c r="AC30" s="44">
        <f t="shared" si="1"/>
        <v>47.5</v>
      </c>
      <c r="AD30" s="45">
        <f t="shared" si="2"/>
        <v>3</v>
      </c>
      <c r="AE30" s="82">
        <f t="shared" si="3"/>
        <v>44.5</v>
      </c>
      <c r="AF30" s="74"/>
      <c r="AG30" s="308"/>
      <c r="AH30" s="311"/>
      <c r="AI30" s="314"/>
    </row>
    <row r="31" spans="1:35" ht="12.75">
      <c r="A31" s="35" t="s">
        <v>103</v>
      </c>
      <c r="B31" s="35"/>
      <c r="C31" s="35"/>
      <c r="D31" s="35" t="s">
        <v>115</v>
      </c>
      <c r="E31" s="35" t="s">
        <v>116</v>
      </c>
      <c r="F31" s="35"/>
      <c r="G31" s="35" t="s">
        <v>34</v>
      </c>
      <c r="H31" s="35" t="s">
        <v>117</v>
      </c>
      <c r="I31" s="37" t="s">
        <v>118</v>
      </c>
      <c r="J31" s="38"/>
      <c r="K31" s="39">
        <v>5</v>
      </c>
      <c r="L31" s="40"/>
      <c r="M31" s="39">
        <v>0</v>
      </c>
      <c r="N31" s="39">
        <v>0</v>
      </c>
      <c r="O31" s="39">
        <v>1</v>
      </c>
      <c r="P31" s="39">
        <v>1</v>
      </c>
      <c r="Q31" s="41">
        <v>55</v>
      </c>
      <c r="R31" s="42"/>
      <c r="S31" s="39">
        <v>1</v>
      </c>
      <c r="T31" s="41">
        <v>65.24</v>
      </c>
      <c r="U31" s="42"/>
      <c r="V31" s="41">
        <v>59.5</v>
      </c>
      <c r="W31" s="43"/>
      <c r="X31" s="39">
        <v>1</v>
      </c>
      <c r="Y31" s="39"/>
      <c r="Z31" s="45">
        <f t="shared" si="4"/>
        <v>179.74</v>
      </c>
      <c r="AA31" s="45">
        <f t="shared" si="5"/>
        <v>9</v>
      </c>
      <c r="AB31" s="46">
        <f t="shared" si="0"/>
        <v>170.74</v>
      </c>
      <c r="AC31" s="44">
        <f t="shared" si="1"/>
        <v>179.74</v>
      </c>
      <c r="AD31" s="45">
        <f t="shared" si="2"/>
        <v>9</v>
      </c>
      <c r="AE31" s="46">
        <f t="shared" si="3"/>
        <v>170.74</v>
      </c>
      <c r="AF31" s="74"/>
      <c r="AG31" s="308"/>
      <c r="AH31" s="311"/>
      <c r="AI31" s="314"/>
    </row>
    <row r="32" spans="1:35" ht="13.5" thickBot="1">
      <c r="A32" s="47" t="s">
        <v>103</v>
      </c>
      <c r="B32" s="47"/>
      <c r="C32" s="47"/>
      <c r="D32" s="47" t="s">
        <v>33</v>
      </c>
      <c r="E32" s="47" t="s">
        <v>105</v>
      </c>
      <c r="F32" s="47"/>
      <c r="G32" s="47" t="s">
        <v>32</v>
      </c>
      <c r="H32" s="47" t="s">
        <v>35</v>
      </c>
      <c r="I32" s="48" t="s">
        <v>119</v>
      </c>
      <c r="J32" s="49"/>
      <c r="K32" s="50">
        <v>5</v>
      </c>
      <c r="L32" s="51"/>
      <c r="M32" s="50">
        <v>1</v>
      </c>
      <c r="N32" s="50">
        <v>0</v>
      </c>
      <c r="O32" s="50"/>
      <c r="P32" s="50">
        <v>0</v>
      </c>
      <c r="Q32" s="52"/>
      <c r="R32" s="53"/>
      <c r="S32" s="50">
        <v>0</v>
      </c>
      <c r="T32" s="52"/>
      <c r="U32" s="53"/>
      <c r="V32" s="52"/>
      <c r="W32" s="54"/>
      <c r="X32" s="50">
        <v>0</v>
      </c>
      <c r="Y32" s="50"/>
      <c r="Z32" s="45">
        <f t="shared" si="4"/>
        <v>0</v>
      </c>
      <c r="AA32" s="45">
        <f t="shared" si="5"/>
        <v>6</v>
      </c>
      <c r="AB32" s="46">
        <f t="shared" si="0"/>
        <v>-6</v>
      </c>
      <c r="AC32" s="44">
        <f t="shared" si="1"/>
        <v>0</v>
      </c>
      <c r="AD32" s="45">
        <f t="shared" si="2"/>
        <v>6</v>
      </c>
      <c r="AE32" s="75">
        <f t="shared" si="3"/>
        <v>-6</v>
      </c>
      <c r="AF32" s="76">
        <f>SUM(AE28:AE32)</f>
        <v>471.1</v>
      </c>
      <c r="AG32" s="309"/>
      <c r="AH32" s="312"/>
      <c r="AI32" s="315"/>
    </row>
  </sheetData>
  <mergeCells count="15">
    <mergeCell ref="AG4:AG8"/>
    <mergeCell ref="AH4:AH8"/>
    <mergeCell ref="AI4:AI8"/>
    <mergeCell ref="AG10:AG14"/>
    <mergeCell ref="AH10:AH14"/>
    <mergeCell ref="AI10:AI14"/>
    <mergeCell ref="AG28:AG32"/>
    <mergeCell ref="AH28:AH32"/>
    <mergeCell ref="AI28:AI32"/>
    <mergeCell ref="AG16:AG20"/>
    <mergeCell ref="AH16:AH20"/>
    <mergeCell ref="AI16:AI20"/>
    <mergeCell ref="AG22:AG26"/>
    <mergeCell ref="AH22:AH26"/>
    <mergeCell ref="AI22:AI26"/>
  </mergeCells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85"/>
  <sheetViews>
    <sheetView view="pageBreakPreview" zoomScale="60" workbookViewId="0" topLeftCell="O1">
      <pane ySplit="3" topLeftCell="BM4" activePane="bottomLeft" state="frozen"/>
      <selection pane="topLeft" activeCell="A1" sqref="A1"/>
      <selection pane="bottomLeft" activeCell="Z32" sqref="Z32"/>
    </sheetView>
  </sheetViews>
  <sheetFormatPr defaultColWidth="9.140625" defaultRowHeight="12.75"/>
  <cols>
    <col min="1" max="1" width="6.140625" style="90" bestFit="1" customWidth="1"/>
    <col min="2" max="2" width="16.57421875" style="0" customWidth="1"/>
    <col min="3" max="3" width="9.8515625" style="72" customWidth="1"/>
    <col min="4" max="4" width="22.140625" style="0" bestFit="1" customWidth="1"/>
    <col min="5" max="5" width="18.00390625" style="0" customWidth="1"/>
    <col min="6" max="6" width="8.421875" style="0" bestFit="1" customWidth="1"/>
    <col min="7" max="7" width="7.140625" style="0" bestFit="1" customWidth="1"/>
    <col min="8" max="8" width="7.8515625" style="0" customWidth="1"/>
    <col min="9" max="9" width="5.8515625" style="0" customWidth="1"/>
    <col min="10" max="10" width="7.140625" style="0" bestFit="1" customWidth="1"/>
    <col min="11" max="11" width="7.57421875" style="114" bestFit="1" customWidth="1"/>
    <col min="13" max="13" width="9.7109375" style="0" customWidth="1"/>
    <col min="15" max="15" width="23.8515625" style="0" customWidth="1"/>
    <col min="19" max="19" width="3.00390625" style="0" bestFit="1" customWidth="1"/>
    <col min="20" max="20" width="54.421875" style="0" bestFit="1" customWidth="1"/>
    <col min="21" max="21" width="1.7109375" style="0" customWidth="1"/>
  </cols>
  <sheetData>
    <row r="1" spans="2:13" ht="13.5" thickBot="1">
      <c r="B1" s="2"/>
      <c r="C1" s="181"/>
      <c r="D1" s="3"/>
      <c r="E1" s="2"/>
      <c r="F1" s="2"/>
      <c r="G1" s="7"/>
      <c r="H1" s="7"/>
      <c r="I1" s="7"/>
      <c r="J1" s="7"/>
      <c r="K1" s="108"/>
      <c r="L1" s="8"/>
      <c r="M1" s="10"/>
    </row>
    <row r="2" spans="2:13" ht="13.5" thickBot="1">
      <c r="B2" s="12"/>
      <c r="C2" s="161"/>
      <c r="D2" s="13"/>
      <c r="E2" s="12"/>
      <c r="F2" s="12"/>
      <c r="G2" s="17"/>
      <c r="H2" s="7"/>
      <c r="I2" s="7"/>
      <c r="J2" s="18"/>
      <c r="K2" s="109"/>
      <c r="L2" s="20"/>
      <c r="M2" s="21"/>
    </row>
    <row r="3" spans="1:22" ht="39" thickBot="1">
      <c r="A3" s="90" t="s">
        <v>131</v>
      </c>
      <c r="B3" s="105" t="s">
        <v>3</v>
      </c>
      <c r="C3" s="105" t="s">
        <v>125</v>
      </c>
      <c r="D3" s="118" t="s">
        <v>147</v>
      </c>
      <c r="E3" s="105" t="s">
        <v>190</v>
      </c>
      <c r="F3" s="105" t="s">
        <v>6</v>
      </c>
      <c r="G3" s="30" t="s">
        <v>22</v>
      </c>
      <c r="H3" s="31" t="s">
        <v>23</v>
      </c>
      <c r="I3" s="106"/>
      <c r="J3" s="32" t="s">
        <v>24</v>
      </c>
      <c r="K3" s="110" t="s">
        <v>25</v>
      </c>
      <c r="L3" s="73" t="s">
        <v>26</v>
      </c>
      <c r="M3" s="117" t="s">
        <v>132</v>
      </c>
      <c r="O3" s="116" t="s">
        <v>129</v>
      </c>
      <c r="S3" s="194"/>
      <c r="T3" s="195" t="s">
        <v>129</v>
      </c>
      <c r="U3" s="194"/>
      <c r="V3" s="194"/>
    </row>
    <row r="4" spans="1:22" ht="18">
      <c r="A4" s="90">
        <v>1</v>
      </c>
      <c r="B4">
        <f>+'DRESSAGE DIV A'!B4</f>
        <v>0</v>
      </c>
      <c r="C4" s="72">
        <f>+'DRESSAGE DIV A'!C4</f>
        <v>1</v>
      </c>
      <c r="D4">
        <f>+'DRESSAGE DIV A'!D4</f>
        <v>0</v>
      </c>
      <c r="E4">
        <f>+'DRESSAGE DIV A'!E4</f>
        <v>0</v>
      </c>
      <c r="F4">
        <f>+'DRESSAGE DIV A'!F4</f>
        <v>0</v>
      </c>
      <c r="G4" s="115">
        <f>+'DRESSAGE DIV A'!T4</f>
        <v>0</v>
      </c>
      <c r="H4" s="115">
        <f>+'DRESSAGE DIV A'!U4</f>
        <v>0</v>
      </c>
      <c r="I4" s="115"/>
      <c r="J4" s="115">
        <f>+'DRESSAGE DIV A'!V4</f>
        <v>0</v>
      </c>
      <c r="K4" s="111"/>
      <c r="L4" s="333">
        <f>VLOOKUP(A4,OVERALL,4,FALSE)</f>
        <v>1</v>
      </c>
      <c r="M4" s="336">
        <f>VLOOKUP(A4,HM,4,FALSE)</f>
        <v>1</v>
      </c>
      <c r="N4">
        <f>+A4</f>
        <v>1</v>
      </c>
      <c r="O4" t="str">
        <f>(+B4&amp;"  "&amp;B5)</f>
        <v>0  </v>
      </c>
      <c r="P4" s="114">
        <f>+K8</f>
        <v>0</v>
      </c>
      <c r="Q4">
        <f>RANK(P4,$P$4:$P$13)</f>
        <v>1</v>
      </c>
      <c r="S4" s="196"/>
      <c r="T4" s="302"/>
      <c r="U4" s="303"/>
      <c r="V4" s="302"/>
    </row>
    <row r="5" spans="3:22" ht="18">
      <c r="C5" s="72">
        <f>+'DRESSAGE DIV A'!C5</f>
        <v>2</v>
      </c>
      <c r="D5">
        <f>+'DRESSAGE DIV A'!D5</f>
        <v>0</v>
      </c>
      <c r="E5">
        <f>+'DRESSAGE DIV A'!E5</f>
        <v>0</v>
      </c>
      <c r="F5">
        <f>+'DRESSAGE DIV A'!F5</f>
        <v>0</v>
      </c>
      <c r="G5" s="115">
        <f>+'DRESSAGE DIV A'!T5</f>
        <v>0</v>
      </c>
      <c r="H5" s="115">
        <f>+'DRESSAGE DIV A'!U5</f>
        <v>0</v>
      </c>
      <c r="I5" s="115"/>
      <c r="J5" s="115">
        <f>+'DRESSAGE DIV A'!V5</f>
        <v>0</v>
      </c>
      <c r="K5" s="111"/>
      <c r="L5" s="334"/>
      <c r="M5" s="337"/>
      <c r="N5">
        <f>+A10</f>
        <v>2</v>
      </c>
      <c r="O5" t="str">
        <f>(+B10&amp;"  "&amp;B11)</f>
        <v>0  </v>
      </c>
      <c r="P5" s="114">
        <f>+K14</f>
        <v>0</v>
      </c>
      <c r="Q5">
        <f aca="true" t="shared" si="0" ref="Q5:Q13">RANK(P5,$P$4:$P$13)</f>
        <v>1</v>
      </c>
      <c r="S5" s="197"/>
      <c r="T5" s="302"/>
      <c r="U5" s="303"/>
      <c r="V5" s="302"/>
    </row>
    <row r="6" spans="3:22" ht="18">
      <c r="C6" s="72">
        <f>+'DRESSAGE DIV A'!C6</f>
        <v>3</v>
      </c>
      <c r="D6">
        <f>+'DRESSAGE DIV A'!D6</f>
        <v>0</v>
      </c>
      <c r="E6">
        <f>+'DRESSAGE DIV A'!E6</f>
        <v>0</v>
      </c>
      <c r="F6">
        <f>+'DRESSAGE DIV A'!F6</f>
        <v>0</v>
      </c>
      <c r="G6" s="115">
        <f>+'DRESSAGE DIV A'!T6</f>
        <v>0</v>
      </c>
      <c r="H6" s="115">
        <f>+'DRESSAGE DIV A'!U6</f>
        <v>0</v>
      </c>
      <c r="I6" s="115"/>
      <c r="J6" s="115">
        <f>+'DRESSAGE DIV A'!V6</f>
        <v>0</v>
      </c>
      <c r="K6" s="111"/>
      <c r="L6" s="334"/>
      <c r="M6" s="337"/>
      <c r="N6">
        <f>+A16</f>
        <v>3</v>
      </c>
      <c r="O6" t="str">
        <f>(+B16&amp;"  "&amp;B17)</f>
        <v>0  </v>
      </c>
      <c r="P6" s="114">
        <f>+K20</f>
        <v>0</v>
      </c>
      <c r="Q6">
        <f t="shared" si="0"/>
        <v>1</v>
      </c>
      <c r="S6" s="197"/>
      <c r="T6" s="302"/>
      <c r="U6" s="303"/>
      <c r="V6" s="302"/>
    </row>
    <row r="7" spans="3:22" ht="18">
      <c r="C7" s="72">
        <f>+'DRESSAGE DIV A'!C7</f>
        <v>4</v>
      </c>
      <c r="D7">
        <f>+'DRESSAGE DIV A'!D7</f>
        <v>0</v>
      </c>
      <c r="E7">
        <f>+'DRESSAGE DIV A'!E7</f>
        <v>0</v>
      </c>
      <c r="F7">
        <f>+'DRESSAGE DIV A'!F7</f>
        <v>0</v>
      </c>
      <c r="G7" s="115">
        <f>+'DRESSAGE DIV A'!T7</f>
        <v>0</v>
      </c>
      <c r="H7" s="115">
        <f>+'DRESSAGE DIV A'!U7</f>
        <v>0</v>
      </c>
      <c r="I7" s="115"/>
      <c r="J7" s="115">
        <f>+'DRESSAGE DIV A'!V7</f>
        <v>0</v>
      </c>
      <c r="K7" s="111"/>
      <c r="L7" s="334"/>
      <c r="M7" s="337"/>
      <c r="N7">
        <f>+A22</f>
        <v>4</v>
      </c>
      <c r="O7" t="str">
        <f>(+B22&amp;"  "&amp;B23)</f>
        <v>0  </v>
      </c>
      <c r="P7" s="114">
        <f>+K26</f>
        <v>0</v>
      </c>
      <c r="Q7">
        <f t="shared" si="0"/>
        <v>1</v>
      </c>
      <c r="S7" s="197"/>
      <c r="T7" s="302"/>
      <c r="U7" s="303"/>
      <c r="V7" s="302"/>
    </row>
    <row r="8" spans="3:22" ht="18.75" thickBot="1">
      <c r="C8" s="72">
        <f>+'DRESSAGE DIV A'!C8</f>
        <v>5</v>
      </c>
      <c r="D8">
        <f>+'DRESSAGE DIV A'!D8</f>
        <v>0</v>
      </c>
      <c r="E8" t="str">
        <f>+'DRESSAGE DIV A'!E8</f>
        <v>  Stable Manager</v>
      </c>
      <c r="F8">
        <f>+'DRESSAGE DIV A'!F8</f>
        <v>0</v>
      </c>
      <c r="G8" s="115">
        <f>+'DRESSAGE DIV A'!T8</f>
        <v>0</v>
      </c>
      <c r="H8" s="115">
        <f>+'DRESSAGE DIV A'!U8</f>
        <v>0</v>
      </c>
      <c r="I8" s="115"/>
      <c r="J8" s="115">
        <f>+'DRESSAGE DIV A'!V8</f>
        <v>0</v>
      </c>
      <c r="K8" s="112">
        <f>+'DRESSAGE DIV A'!W8</f>
        <v>0</v>
      </c>
      <c r="L8" s="335"/>
      <c r="M8" s="338"/>
      <c r="N8">
        <f>+A28</f>
        <v>5</v>
      </c>
      <c r="O8" t="str">
        <f>(+B28&amp;"  "&amp;B29)</f>
        <v>0  </v>
      </c>
      <c r="P8" s="114">
        <f>+K32</f>
        <v>0</v>
      </c>
      <c r="Q8">
        <f t="shared" si="0"/>
        <v>1</v>
      </c>
      <c r="S8" s="197"/>
      <c r="T8" s="302"/>
      <c r="U8" s="303"/>
      <c r="V8" s="302"/>
    </row>
    <row r="9" spans="2:22" ht="18">
      <c r="B9" s="91"/>
      <c r="C9" s="92"/>
      <c r="D9" s="91"/>
      <c r="E9" s="91"/>
      <c r="F9" s="92"/>
      <c r="G9" s="113"/>
      <c r="H9" s="113"/>
      <c r="I9" s="113"/>
      <c r="J9" s="113"/>
      <c r="K9" s="113"/>
      <c r="L9" s="92"/>
      <c r="M9" s="92"/>
      <c r="N9">
        <f>+A34</f>
        <v>6</v>
      </c>
      <c r="O9" t="str">
        <f>(+B34&amp;"  "&amp;B35)</f>
        <v>0  </v>
      </c>
      <c r="P9" s="114">
        <f>+K38</f>
        <v>0</v>
      </c>
      <c r="Q9">
        <f t="shared" si="0"/>
        <v>1</v>
      </c>
      <c r="S9" s="197"/>
      <c r="T9" s="302"/>
      <c r="U9" s="302"/>
      <c r="V9" s="302"/>
    </row>
    <row r="10" spans="1:22" ht="18">
      <c r="A10" s="90">
        <v>2</v>
      </c>
      <c r="B10">
        <f>+'DRESSAGE DIV A'!B10</f>
        <v>0</v>
      </c>
      <c r="C10" s="72">
        <f>+'DRESSAGE DIV A'!C10</f>
        <v>6</v>
      </c>
      <c r="D10">
        <f>+'DRESSAGE DIV A'!D10</f>
        <v>0</v>
      </c>
      <c r="E10">
        <f>+'DRESSAGE DIV A'!E10</f>
        <v>0</v>
      </c>
      <c r="F10">
        <f>+'DRESSAGE DIV A'!F10</f>
        <v>0</v>
      </c>
      <c r="G10" s="115">
        <f>+'DRESSAGE DIV A'!T10</f>
        <v>0</v>
      </c>
      <c r="H10" s="115">
        <f>+'DRESSAGE DIV A'!U10</f>
        <v>0</v>
      </c>
      <c r="I10" s="115"/>
      <c r="J10" s="115">
        <f>+'DRESSAGE DIV A'!V10</f>
        <v>0</v>
      </c>
      <c r="K10" s="111"/>
      <c r="L10" s="333">
        <f>VLOOKUP(A10,OVERALL,4,FALSE)</f>
        <v>1</v>
      </c>
      <c r="M10" s="336">
        <f>VLOOKUP(A10,HM,4,FALSE)</f>
        <v>1</v>
      </c>
      <c r="N10">
        <f>+A40</f>
        <v>7</v>
      </c>
      <c r="O10" t="str">
        <f>(+B40&amp;"  "&amp;B41)</f>
        <v>0  </v>
      </c>
      <c r="P10" s="114">
        <f>+K44</f>
        <v>0</v>
      </c>
      <c r="Q10">
        <f t="shared" si="0"/>
        <v>1</v>
      </c>
      <c r="S10" s="197"/>
      <c r="T10" s="302"/>
      <c r="U10" s="303"/>
      <c r="V10" s="302"/>
    </row>
    <row r="11" spans="3:22" ht="18">
      <c r="C11" s="72">
        <f>+'DRESSAGE DIV A'!C11</f>
        <v>7</v>
      </c>
      <c r="D11">
        <f>+'DRESSAGE DIV A'!D11</f>
        <v>0</v>
      </c>
      <c r="E11">
        <f>+'DRESSAGE DIV A'!E11</f>
        <v>0</v>
      </c>
      <c r="F11">
        <f>+'DRESSAGE DIV A'!F11</f>
        <v>0</v>
      </c>
      <c r="G11" s="115">
        <f>+'DRESSAGE DIV A'!T11</f>
        <v>0</v>
      </c>
      <c r="H11" s="115">
        <f>+'DRESSAGE DIV A'!U11</f>
        <v>0</v>
      </c>
      <c r="I11" s="115"/>
      <c r="J11" s="115">
        <f>+'DRESSAGE DIV A'!V11</f>
        <v>0</v>
      </c>
      <c r="K11" s="111"/>
      <c r="L11" s="334"/>
      <c r="M11" s="337"/>
      <c r="N11">
        <f>+A46</f>
        <v>8</v>
      </c>
      <c r="O11" t="str">
        <f>(+B46&amp;"  "&amp;B47)</f>
        <v>0  </v>
      </c>
      <c r="P11" s="114">
        <f>+K50</f>
        <v>0</v>
      </c>
      <c r="Q11">
        <f t="shared" si="0"/>
        <v>1</v>
      </c>
      <c r="S11" s="197"/>
      <c r="T11" s="302"/>
      <c r="U11" s="302"/>
      <c r="V11" s="302"/>
    </row>
    <row r="12" spans="3:22" ht="18">
      <c r="C12" s="72">
        <f>+'DRESSAGE DIV A'!C12</f>
        <v>8</v>
      </c>
      <c r="D12">
        <f>+'DRESSAGE DIV A'!D12</f>
        <v>0</v>
      </c>
      <c r="E12">
        <f>+'DRESSAGE DIV A'!E12</f>
        <v>0</v>
      </c>
      <c r="F12">
        <f>+'DRESSAGE DIV A'!F12</f>
        <v>0</v>
      </c>
      <c r="G12" s="115">
        <f>+'DRESSAGE DIV A'!T12</f>
        <v>0</v>
      </c>
      <c r="H12" s="115">
        <f>+'DRESSAGE DIV A'!U12</f>
        <v>0</v>
      </c>
      <c r="I12" s="115"/>
      <c r="J12" s="115">
        <f>+'DRESSAGE DIV A'!V12</f>
        <v>0</v>
      </c>
      <c r="K12" s="111"/>
      <c r="L12" s="334"/>
      <c r="M12" s="337"/>
      <c r="N12">
        <f>+A52</f>
        <v>9</v>
      </c>
      <c r="O12" s="187" t="str">
        <f>(+B52&amp;"  "&amp;B53)</f>
        <v>0  </v>
      </c>
      <c r="P12" s="188">
        <f>+K56</f>
        <v>0</v>
      </c>
      <c r="Q12">
        <f t="shared" si="0"/>
        <v>1</v>
      </c>
      <c r="S12" s="194"/>
      <c r="T12" s="302"/>
      <c r="U12" s="303"/>
      <c r="V12" s="302"/>
    </row>
    <row r="13" spans="3:22" ht="18">
      <c r="C13" s="72">
        <f>+'DRESSAGE DIV A'!C13</f>
        <v>9</v>
      </c>
      <c r="D13">
        <f>+'DRESSAGE DIV A'!D13</f>
        <v>0</v>
      </c>
      <c r="E13">
        <f>+'DRESSAGE DIV A'!E13</f>
        <v>0</v>
      </c>
      <c r="F13">
        <f>+'DRESSAGE DIV A'!F13</f>
        <v>0</v>
      </c>
      <c r="G13" s="115">
        <f>+'DRESSAGE DIV A'!T13</f>
        <v>0</v>
      </c>
      <c r="H13" s="115">
        <f>+'DRESSAGE DIV A'!U13</f>
        <v>0</v>
      </c>
      <c r="I13" s="115"/>
      <c r="J13" s="115">
        <f>+'DRESSAGE DIV A'!V13</f>
        <v>0</v>
      </c>
      <c r="K13" s="111"/>
      <c r="L13" s="334"/>
      <c r="M13" s="337"/>
      <c r="N13">
        <f>+A58</f>
        <v>10</v>
      </c>
      <c r="O13" t="str">
        <f>(+B58&amp;"  "&amp;B59)</f>
        <v>0  </v>
      </c>
      <c r="P13" s="114">
        <f>+K62</f>
        <v>0</v>
      </c>
      <c r="Q13">
        <f t="shared" si="0"/>
        <v>1</v>
      </c>
      <c r="S13" s="194"/>
      <c r="T13" s="302"/>
      <c r="U13" s="303"/>
      <c r="V13" s="302"/>
    </row>
    <row r="14" spans="3:22" ht="18.75" thickBot="1">
      <c r="C14" s="72">
        <f>+'DRESSAGE DIV A'!C14</f>
        <v>10</v>
      </c>
      <c r="D14">
        <f>+'DRESSAGE DIV A'!D14</f>
        <v>0</v>
      </c>
      <c r="E14" t="str">
        <f>+'DRESSAGE DIV A'!E14</f>
        <v>  Stable Manager</v>
      </c>
      <c r="F14">
        <f>+'DRESSAGE DIV A'!F14</f>
        <v>0</v>
      </c>
      <c r="G14" s="115">
        <f>+'DRESSAGE DIV A'!T14</f>
        <v>0</v>
      </c>
      <c r="H14" s="115">
        <f>+'DRESSAGE DIV A'!U14</f>
        <v>0</v>
      </c>
      <c r="I14" s="115"/>
      <c r="J14" s="115">
        <f>+'DRESSAGE DIV A'!V14</f>
        <v>0</v>
      </c>
      <c r="K14" s="112">
        <f>+'DRESSAGE DIV A'!W14</f>
        <v>0</v>
      </c>
      <c r="L14" s="335"/>
      <c r="M14" s="338"/>
      <c r="P14" s="114"/>
      <c r="S14" s="194"/>
      <c r="T14" s="194"/>
      <c r="U14" s="194"/>
      <c r="V14" s="194"/>
    </row>
    <row r="15" spans="2:22" ht="18">
      <c r="B15" s="91"/>
      <c r="C15" s="92"/>
      <c r="D15" s="91"/>
      <c r="E15" s="91"/>
      <c r="F15" s="92"/>
      <c r="G15" s="113"/>
      <c r="H15" s="113"/>
      <c r="I15" s="113"/>
      <c r="J15" s="113"/>
      <c r="K15" s="113"/>
      <c r="L15" s="92"/>
      <c r="M15" s="92"/>
      <c r="P15" s="114"/>
      <c r="S15" s="194"/>
      <c r="T15" s="194"/>
      <c r="U15" s="194"/>
      <c r="V15" s="194"/>
    </row>
    <row r="16" spans="1:22" ht="18">
      <c r="A16" s="90">
        <v>3</v>
      </c>
      <c r="B16">
        <f>+'DRESSAGE DIV A'!B16</f>
        <v>0</v>
      </c>
      <c r="C16" s="72">
        <f>+'DRESSAGE DIV A'!C16</f>
        <v>11</v>
      </c>
      <c r="D16">
        <f>+'DRESSAGE DIV A'!D16</f>
        <v>0</v>
      </c>
      <c r="E16">
        <f>+'DRESSAGE DIV A'!E16</f>
        <v>0</v>
      </c>
      <c r="F16">
        <f>+'DRESSAGE DIV A'!F16</f>
        <v>0</v>
      </c>
      <c r="G16" s="115">
        <f>+'DRESSAGE DIV A'!T16</f>
        <v>0</v>
      </c>
      <c r="H16" s="115">
        <f>+'DRESSAGE DIV A'!U16</f>
        <v>0</v>
      </c>
      <c r="I16" s="115"/>
      <c r="J16" s="115">
        <f>+'DRESSAGE DIV A'!V16</f>
        <v>0</v>
      </c>
      <c r="K16" s="111"/>
      <c r="L16" s="333">
        <f>VLOOKUP(A16,OVERALL,4,FALSE)</f>
        <v>1</v>
      </c>
      <c r="M16" s="336">
        <f>VLOOKUP(A16,HM,4,FALSE)</f>
        <v>1</v>
      </c>
      <c r="P16" s="182" t="s">
        <v>252</v>
      </c>
      <c r="Q16" s="183"/>
      <c r="R16" s="183"/>
      <c r="S16" s="198"/>
      <c r="T16" s="199" t="s">
        <v>251</v>
      </c>
      <c r="U16" s="194"/>
      <c r="V16" s="194"/>
    </row>
    <row r="17" spans="1:22" s="85" customFormat="1" ht="18">
      <c r="A17" s="107"/>
      <c r="B17"/>
      <c r="C17" s="72">
        <f>+'DRESSAGE DIV A'!C17</f>
        <v>12</v>
      </c>
      <c r="D17">
        <f>+'DRESSAGE DIV A'!D17</f>
        <v>0</v>
      </c>
      <c r="E17">
        <f>+'DRESSAGE DIV A'!E17</f>
        <v>0</v>
      </c>
      <c r="F17">
        <f>+'DRESSAGE DIV A'!F17</f>
        <v>0</v>
      </c>
      <c r="G17" s="115">
        <f>+'DRESSAGE DIV A'!T17</f>
        <v>0</v>
      </c>
      <c r="H17" s="115">
        <f>+'DRESSAGE DIV A'!U17</f>
        <v>0</v>
      </c>
      <c r="I17" s="115"/>
      <c r="J17" s="115">
        <f>+'DRESSAGE DIV A'!V17</f>
        <v>0</v>
      </c>
      <c r="K17" s="111"/>
      <c r="L17" s="334"/>
      <c r="M17" s="337"/>
      <c r="S17" s="200"/>
      <c r="T17" s="200"/>
      <c r="U17" s="200"/>
      <c r="V17" s="200"/>
    </row>
    <row r="18" spans="1:28" s="85" customFormat="1" ht="18">
      <c r="A18" s="107"/>
      <c r="B18"/>
      <c r="C18" s="72">
        <f>+'DRESSAGE DIV A'!C18</f>
        <v>13</v>
      </c>
      <c r="D18">
        <f>+'DRESSAGE DIV A'!D18</f>
        <v>0</v>
      </c>
      <c r="E18">
        <f>+'DRESSAGE DIV A'!E18</f>
        <v>0</v>
      </c>
      <c r="F18">
        <f>+'DRESSAGE DIV A'!F18</f>
        <v>0</v>
      </c>
      <c r="G18" s="115">
        <f>+'DRESSAGE DIV A'!T18</f>
        <v>0</v>
      </c>
      <c r="H18" s="115">
        <f>+'DRESSAGE DIV A'!U18</f>
        <v>0</v>
      </c>
      <c r="I18" s="115"/>
      <c r="J18" s="115">
        <f>+'DRESSAGE DIV A'!V18</f>
        <v>0</v>
      </c>
      <c r="K18" s="111"/>
      <c r="L18" s="334"/>
      <c r="M18" s="337"/>
      <c r="S18" s="200"/>
      <c r="T18" s="141">
        <f>+'DRESSAGE DIV A'!T18</f>
        <v>0</v>
      </c>
      <c r="U18" s="141">
        <f>+'DRESSAGE DIV A'!U18</f>
        <v>0</v>
      </c>
      <c r="V18" s="141">
        <f>+'DRESSAGE DIV A'!V18</f>
        <v>0</v>
      </c>
      <c r="W18" s="141">
        <f>+'DRESSAGE DIV A'!W18</f>
        <v>0</v>
      </c>
      <c r="X18" s="229">
        <f>+'DRESSAGE DIV A'!AE18</f>
        <v>0</v>
      </c>
      <c r="Y18" s="229">
        <f>+'DRESSAGE DIV A'!AG18</f>
        <v>0</v>
      </c>
      <c r="Z18" s="141"/>
      <c r="AA18" s="141"/>
      <c r="AB18" s="305">
        <f>AVERAGE(X18:Y18)</f>
        <v>0</v>
      </c>
    </row>
    <row r="19" spans="3:22" ht="18">
      <c r="C19" s="72">
        <f>+'DRESSAGE DIV A'!C19</f>
        <v>14</v>
      </c>
      <c r="D19">
        <f>+'DRESSAGE DIV A'!D19</f>
        <v>0</v>
      </c>
      <c r="E19">
        <f>+'DRESSAGE DIV A'!E19</f>
        <v>0</v>
      </c>
      <c r="F19">
        <f>+'DRESSAGE DIV A'!F19</f>
        <v>0</v>
      </c>
      <c r="G19" s="115">
        <f>+'DRESSAGE DIV A'!T19</f>
        <v>0</v>
      </c>
      <c r="H19" s="115">
        <f>+'DRESSAGE DIV A'!U19</f>
        <v>0</v>
      </c>
      <c r="I19" s="115"/>
      <c r="J19" s="115">
        <f>+'DRESSAGE DIV A'!V19</f>
        <v>0</v>
      </c>
      <c r="K19" s="111"/>
      <c r="L19" s="334"/>
      <c r="M19" s="337"/>
      <c r="S19" s="194"/>
      <c r="T19" s="194"/>
      <c r="U19" s="194"/>
      <c r="V19" s="194"/>
    </row>
    <row r="20" spans="3:22" ht="18.75" thickBot="1">
      <c r="C20" s="72">
        <f>+'DRESSAGE DIV A'!C20</f>
        <v>15</v>
      </c>
      <c r="D20">
        <f>+'DRESSAGE DIV A'!D20</f>
        <v>0</v>
      </c>
      <c r="E20" t="str">
        <f>+'DRESSAGE DIV A'!E20</f>
        <v>  Stable Manager</v>
      </c>
      <c r="F20">
        <f>+'DRESSAGE DIV A'!F20</f>
        <v>0</v>
      </c>
      <c r="G20" s="115">
        <f>+'DRESSAGE DIV A'!T20</f>
        <v>0</v>
      </c>
      <c r="H20" s="115">
        <f>+'DRESSAGE DIV A'!U20</f>
        <v>0</v>
      </c>
      <c r="I20" s="115"/>
      <c r="J20" s="115">
        <f>+'DRESSAGE DIV A'!V20</f>
        <v>0</v>
      </c>
      <c r="K20" s="112">
        <f>+'DRESSAGE DIV A'!W20</f>
        <v>0</v>
      </c>
      <c r="L20" s="335"/>
      <c r="M20" s="338"/>
      <c r="S20" s="194"/>
      <c r="T20" s="194"/>
      <c r="U20" s="194"/>
      <c r="V20" s="194"/>
    </row>
    <row r="21" spans="2:22" ht="18.75" thickBot="1">
      <c r="B21" s="91"/>
      <c r="C21" s="92"/>
      <c r="D21" s="91"/>
      <c r="E21" s="91"/>
      <c r="F21" s="92"/>
      <c r="G21" s="113"/>
      <c r="H21" s="113"/>
      <c r="I21" s="113"/>
      <c r="J21" s="113"/>
      <c r="K21" s="113"/>
      <c r="L21" s="92"/>
      <c r="M21" s="92"/>
      <c r="O21" s="116" t="s">
        <v>130</v>
      </c>
      <c r="S21" s="194"/>
      <c r="T21" s="195" t="s">
        <v>130</v>
      </c>
      <c r="U21" s="194"/>
      <c r="V21" s="194"/>
    </row>
    <row r="22" spans="1:22" ht="18">
      <c r="A22" s="90">
        <v>4</v>
      </c>
      <c r="B22">
        <f>+'DRESSAGE DIV A'!B22</f>
        <v>0</v>
      </c>
      <c r="C22" s="72">
        <f>+'DRESSAGE DIV A'!C22</f>
        <v>16</v>
      </c>
      <c r="D22">
        <f>+'DRESSAGE DIV A'!D22</f>
        <v>0</v>
      </c>
      <c r="E22">
        <f>+'DRESSAGE DIV A'!E22</f>
        <v>0</v>
      </c>
      <c r="F22">
        <f>+'DRESSAGE DIV A'!F22</f>
        <v>0</v>
      </c>
      <c r="G22" s="115">
        <f>+'DRESSAGE DIV A'!T22</f>
        <v>0</v>
      </c>
      <c r="H22" s="115">
        <f>+'DRESSAGE DIV A'!U22</f>
        <v>0</v>
      </c>
      <c r="I22" s="115"/>
      <c r="J22" s="115">
        <f>+'DRESSAGE DIV A'!V22</f>
        <v>0</v>
      </c>
      <c r="K22" s="111"/>
      <c r="L22" s="333">
        <f>VLOOKUP(A22,OVERALL,4,FALSE)</f>
        <v>1</v>
      </c>
      <c r="M22" s="336">
        <f>VLOOKUP(A22,HM,4,FALSE)</f>
        <v>1</v>
      </c>
      <c r="N22">
        <f>+N4</f>
        <v>1</v>
      </c>
      <c r="O22" t="str">
        <f>+O4</f>
        <v>0  </v>
      </c>
      <c r="P22" s="114">
        <f>+H8</f>
        <v>0</v>
      </c>
      <c r="Q22">
        <f>RANK(P22,$P$22:$P$31,-1)</f>
        <v>1</v>
      </c>
      <c r="S22" s="196"/>
      <c r="T22" s="302"/>
      <c r="U22" s="304"/>
      <c r="V22" s="302"/>
    </row>
    <row r="23" spans="3:22" ht="18">
      <c r="C23" s="72">
        <f>+'DRESSAGE DIV A'!C23</f>
        <v>17</v>
      </c>
      <c r="D23">
        <f>+'DRESSAGE DIV A'!D23</f>
        <v>0</v>
      </c>
      <c r="E23">
        <f>+'DRESSAGE DIV A'!E23</f>
        <v>0</v>
      </c>
      <c r="F23">
        <f>+'DRESSAGE DIV A'!F23</f>
        <v>0</v>
      </c>
      <c r="G23" s="115">
        <f>+'DRESSAGE DIV A'!T23</f>
        <v>0</v>
      </c>
      <c r="H23" s="115">
        <f>+'DRESSAGE DIV A'!U23</f>
        <v>0</v>
      </c>
      <c r="I23" s="115"/>
      <c r="J23" s="115">
        <f>+'DRESSAGE DIV A'!V23</f>
        <v>0</v>
      </c>
      <c r="K23" s="111"/>
      <c r="L23" s="334"/>
      <c r="M23" s="337"/>
      <c r="N23">
        <f aca="true" t="shared" si="1" ref="N23:N32">+N5</f>
        <v>2</v>
      </c>
      <c r="O23" t="str">
        <f aca="true" t="shared" si="2" ref="O23:O32">+O5</f>
        <v>0  </v>
      </c>
      <c r="P23" s="114">
        <f>+H14</f>
        <v>0</v>
      </c>
      <c r="Q23">
        <f aca="true" t="shared" si="3" ref="Q23:Q31">RANK(P23,$P$22:$P$31,-1)</f>
        <v>1</v>
      </c>
      <c r="S23" s="197"/>
      <c r="T23" s="302"/>
      <c r="U23" s="303"/>
      <c r="V23" s="302"/>
    </row>
    <row r="24" spans="3:23" ht="18">
      <c r="C24" s="72">
        <f>+'DRESSAGE DIV A'!C24</f>
        <v>18</v>
      </c>
      <c r="D24">
        <f>+'DRESSAGE DIV A'!D24</f>
        <v>0</v>
      </c>
      <c r="E24">
        <f>+'DRESSAGE DIV A'!E24</f>
        <v>0</v>
      </c>
      <c r="F24">
        <f>+'DRESSAGE DIV A'!F24</f>
        <v>0</v>
      </c>
      <c r="G24" s="115">
        <f>+'DRESSAGE DIV A'!T24</f>
        <v>0</v>
      </c>
      <c r="H24" s="115">
        <f>+'DRESSAGE DIV A'!U24</f>
        <v>0</v>
      </c>
      <c r="I24" s="115"/>
      <c r="J24" s="115">
        <f>+'DRESSAGE DIV A'!V24</f>
        <v>0</v>
      </c>
      <c r="K24" s="111"/>
      <c r="L24" s="334"/>
      <c r="M24" s="337"/>
      <c r="N24">
        <f t="shared" si="1"/>
        <v>3</v>
      </c>
      <c r="O24" s="295" t="str">
        <f t="shared" si="2"/>
        <v>0  </v>
      </c>
      <c r="P24" s="301">
        <f>+H20</f>
        <v>0</v>
      </c>
      <c r="Q24" s="295">
        <f t="shared" si="3"/>
        <v>1</v>
      </c>
      <c r="R24">
        <v>8</v>
      </c>
      <c r="S24" s="197"/>
      <c r="T24" s="302"/>
      <c r="U24" s="304"/>
      <c r="V24" s="302"/>
      <c r="W24" t="s">
        <v>272</v>
      </c>
    </row>
    <row r="25" spans="3:22" ht="18">
      <c r="C25" s="72">
        <f>+'DRESSAGE DIV A'!C25</f>
        <v>19</v>
      </c>
      <c r="D25">
        <f>+'DRESSAGE DIV A'!D25</f>
        <v>0</v>
      </c>
      <c r="E25">
        <f>+'DRESSAGE DIV A'!E25</f>
        <v>0</v>
      </c>
      <c r="F25">
        <f>+'DRESSAGE DIV A'!F25</f>
        <v>0</v>
      </c>
      <c r="G25" s="115">
        <f>+'DRESSAGE DIV A'!T25</f>
        <v>0</v>
      </c>
      <c r="H25" s="115">
        <f>+'DRESSAGE DIV A'!U25</f>
        <v>0</v>
      </c>
      <c r="I25" s="115"/>
      <c r="J25" s="115">
        <f>+'DRESSAGE DIV A'!V25</f>
        <v>0</v>
      </c>
      <c r="K25" s="111"/>
      <c r="L25" s="334"/>
      <c r="M25" s="337"/>
      <c r="N25">
        <f t="shared" si="1"/>
        <v>4</v>
      </c>
      <c r="O25" t="str">
        <f t="shared" si="2"/>
        <v>0  </v>
      </c>
      <c r="P25" s="114">
        <f>+H26</f>
        <v>0</v>
      </c>
      <c r="Q25">
        <f t="shared" si="3"/>
        <v>1</v>
      </c>
      <c r="S25" s="197"/>
      <c r="T25" s="302"/>
      <c r="U25" s="303"/>
      <c r="V25" s="302"/>
    </row>
    <row r="26" spans="3:22" ht="18.75" thickBot="1">
      <c r="C26" s="72">
        <f>+'DRESSAGE DIV A'!C26</f>
        <v>20</v>
      </c>
      <c r="D26">
        <f>+'DRESSAGE DIV A'!D26</f>
        <v>0</v>
      </c>
      <c r="E26" t="str">
        <f>+'DRESSAGE DIV A'!E26</f>
        <v>  Stable Manager</v>
      </c>
      <c r="F26">
        <f>+'DRESSAGE DIV A'!F26</f>
        <v>0</v>
      </c>
      <c r="G26" s="115">
        <f>+'DRESSAGE DIV A'!T26</f>
        <v>0</v>
      </c>
      <c r="H26" s="115">
        <f>+'DRESSAGE DIV A'!U26</f>
        <v>0</v>
      </c>
      <c r="I26" s="115"/>
      <c r="J26" s="115">
        <f>+'DRESSAGE DIV A'!V26</f>
        <v>0</v>
      </c>
      <c r="K26" s="112">
        <f>+'DRESSAGE DIV A'!W26</f>
        <v>0</v>
      </c>
      <c r="L26" s="335"/>
      <c r="M26" s="338"/>
      <c r="N26">
        <f t="shared" si="1"/>
        <v>5</v>
      </c>
      <c r="O26" t="str">
        <f t="shared" si="2"/>
        <v>0  </v>
      </c>
      <c r="P26" s="114">
        <f>+H32</f>
        <v>0</v>
      </c>
      <c r="Q26">
        <f t="shared" si="3"/>
        <v>1</v>
      </c>
      <c r="S26" s="197"/>
      <c r="T26" s="302"/>
      <c r="U26" s="304"/>
      <c r="V26" s="302"/>
    </row>
    <row r="27" spans="2:22" ht="18">
      <c r="B27" s="91"/>
      <c r="C27" s="92"/>
      <c r="D27" s="91"/>
      <c r="E27" s="91"/>
      <c r="F27" s="92"/>
      <c r="G27" s="113"/>
      <c r="H27" s="113"/>
      <c r="I27" s="113"/>
      <c r="J27" s="113"/>
      <c r="K27" s="113"/>
      <c r="L27" s="92"/>
      <c r="M27" s="92"/>
      <c r="N27">
        <f t="shared" si="1"/>
        <v>6</v>
      </c>
      <c r="O27" t="str">
        <f t="shared" si="2"/>
        <v>0  </v>
      </c>
      <c r="P27" s="114">
        <f>+H38</f>
        <v>0</v>
      </c>
      <c r="Q27">
        <f t="shared" si="3"/>
        <v>1</v>
      </c>
      <c r="S27" s="197"/>
      <c r="T27" s="302"/>
      <c r="U27" s="304"/>
      <c r="V27" s="302"/>
    </row>
    <row r="28" spans="1:22" ht="18">
      <c r="A28" s="90">
        <v>5</v>
      </c>
      <c r="B28">
        <f>+'DRESSAGE DIV A'!B28</f>
        <v>0</v>
      </c>
      <c r="C28" s="72">
        <f>+'DRESSAGE DIV A'!C28</f>
        <v>21</v>
      </c>
      <c r="D28">
        <f>+'DRESSAGE DIV A'!D28</f>
        <v>0</v>
      </c>
      <c r="E28">
        <f>+'DRESSAGE DIV A'!E28</f>
        <v>0</v>
      </c>
      <c r="F28">
        <f>+'DRESSAGE DIV A'!F28</f>
        <v>0</v>
      </c>
      <c r="G28" s="115">
        <f>+'DRESSAGE DIV A'!T28</f>
        <v>0</v>
      </c>
      <c r="H28" s="115">
        <f>+'DRESSAGE DIV A'!U28</f>
        <v>0</v>
      </c>
      <c r="I28" s="115"/>
      <c r="J28" s="115">
        <f>+'DRESSAGE DIV A'!V28</f>
        <v>0</v>
      </c>
      <c r="K28" s="111"/>
      <c r="L28" s="333">
        <f>VLOOKUP(A28,OVERALL,4,FALSE)</f>
        <v>1</v>
      </c>
      <c r="M28" s="336">
        <f>VLOOKUP(A28,HM,4,FALSE)</f>
        <v>1</v>
      </c>
      <c r="N28">
        <f t="shared" si="1"/>
        <v>7</v>
      </c>
      <c r="O28" t="str">
        <f t="shared" si="2"/>
        <v>0  </v>
      </c>
      <c r="P28" s="114">
        <f>+H44</f>
        <v>0</v>
      </c>
      <c r="Q28">
        <f t="shared" si="3"/>
        <v>1</v>
      </c>
      <c r="S28" s="197"/>
      <c r="T28" s="302"/>
      <c r="U28" s="304"/>
      <c r="V28" s="302"/>
    </row>
    <row r="29" spans="3:22" ht="18">
      <c r="C29" s="72">
        <f>+'DRESSAGE DIV A'!C29</f>
        <v>22</v>
      </c>
      <c r="D29">
        <f>+'DRESSAGE DIV A'!D29</f>
        <v>0</v>
      </c>
      <c r="E29">
        <f>+'DRESSAGE DIV A'!E29</f>
        <v>0</v>
      </c>
      <c r="F29">
        <f>+'DRESSAGE DIV A'!F29</f>
        <v>0</v>
      </c>
      <c r="G29" s="115">
        <f>+'DRESSAGE DIV A'!T29</f>
        <v>0</v>
      </c>
      <c r="H29" s="115">
        <f>+'DRESSAGE DIV A'!U29</f>
        <v>0</v>
      </c>
      <c r="I29" s="115"/>
      <c r="J29" s="115">
        <f>+'DRESSAGE DIV A'!V29</f>
        <v>0</v>
      </c>
      <c r="K29" s="111"/>
      <c r="L29" s="334"/>
      <c r="M29" s="337"/>
      <c r="N29">
        <f t="shared" si="1"/>
        <v>8</v>
      </c>
      <c r="O29" t="str">
        <f t="shared" si="2"/>
        <v>0  </v>
      </c>
      <c r="P29" s="114">
        <f>+H50</f>
        <v>0</v>
      </c>
      <c r="Q29">
        <f t="shared" si="3"/>
        <v>1</v>
      </c>
      <c r="S29" s="197"/>
      <c r="T29" s="302"/>
      <c r="U29" s="304"/>
      <c r="V29" s="302"/>
    </row>
    <row r="30" spans="3:22" ht="18">
      <c r="C30" s="72">
        <f>+'DRESSAGE DIV A'!C30</f>
        <v>23</v>
      </c>
      <c r="D30">
        <f>+'DRESSAGE DIV A'!D30</f>
        <v>0</v>
      </c>
      <c r="E30">
        <f>+'DRESSAGE DIV A'!E30</f>
        <v>0</v>
      </c>
      <c r="F30">
        <f>+'DRESSAGE DIV A'!F30</f>
        <v>0</v>
      </c>
      <c r="G30" s="115">
        <f>+'DRESSAGE DIV A'!T30</f>
        <v>0</v>
      </c>
      <c r="H30" s="115">
        <f>+'DRESSAGE DIV A'!U30</f>
        <v>0</v>
      </c>
      <c r="I30" s="115"/>
      <c r="J30" s="115">
        <f>+'DRESSAGE DIV A'!V30</f>
        <v>0</v>
      </c>
      <c r="K30" s="111"/>
      <c r="L30" s="334"/>
      <c r="M30" s="337"/>
      <c r="N30">
        <f t="shared" si="1"/>
        <v>9</v>
      </c>
      <c r="O30" s="295" t="str">
        <f t="shared" si="2"/>
        <v>0  </v>
      </c>
      <c r="P30" s="301">
        <f>+H56</f>
        <v>0</v>
      </c>
      <c r="Q30" s="295">
        <f t="shared" si="3"/>
        <v>1</v>
      </c>
      <c r="S30" s="197"/>
      <c r="T30" s="302"/>
      <c r="U30" s="304"/>
      <c r="V30" s="302"/>
    </row>
    <row r="31" spans="3:22" ht="18">
      <c r="C31" s="72">
        <f>+'DRESSAGE DIV A'!C31</f>
        <v>24</v>
      </c>
      <c r="D31">
        <f>+'DRESSAGE DIV A'!D31</f>
        <v>0</v>
      </c>
      <c r="E31">
        <f>+'DRESSAGE DIV A'!E31</f>
        <v>0</v>
      </c>
      <c r="F31">
        <f>+'DRESSAGE DIV A'!F31</f>
        <v>0</v>
      </c>
      <c r="G31" s="115">
        <f>+'DRESSAGE DIV A'!T31</f>
        <v>0</v>
      </c>
      <c r="H31" s="115">
        <f>+'DRESSAGE DIV A'!U31</f>
        <v>0</v>
      </c>
      <c r="I31" s="115"/>
      <c r="J31" s="115">
        <f>+'DRESSAGE DIV A'!V31</f>
        <v>0</v>
      </c>
      <c r="K31" s="111"/>
      <c r="L31" s="334"/>
      <c r="M31" s="337"/>
      <c r="N31">
        <f t="shared" si="1"/>
        <v>10</v>
      </c>
      <c r="O31" t="str">
        <f t="shared" si="2"/>
        <v>0  </v>
      </c>
      <c r="P31" s="114">
        <f>+H62</f>
        <v>0</v>
      </c>
      <c r="Q31">
        <f t="shared" si="3"/>
        <v>1</v>
      </c>
      <c r="S31" s="197"/>
      <c r="T31" s="302"/>
      <c r="U31" s="304"/>
      <c r="V31" s="302"/>
    </row>
    <row r="32" spans="3:22" ht="18.75" thickBot="1">
      <c r="C32" s="72">
        <f>+'DRESSAGE DIV A'!C32</f>
        <v>25</v>
      </c>
      <c r="D32">
        <f>+'DRESSAGE DIV A'!D32</f>
        <v>0</v>
      </c>
      <c r="E32" t="str">
        <f>+'DRESSAGE DIV A'!E32</f>
        <v>  Stable Manager</v>
      </c>
      <c r="F32">
        <f>+'DRESSAGE DIV A'!F32</f>
        <v>0</v>
      </c>
      <c r="G32" s="115">
        <f>+'DRESSAGE DIV A'!T32</f>
        <v>0</v>
      </c>
      <c r="H32" s="115">
        <f>+'DRESSAGE DIV A'!U32</f>
        <v>0</v>
      </c>
      <c r="I32" s="115"/>
      <c r="J32" s="115">
        <f>+'DRESSAGE DIV A'!V32</f>
        <v>0</v>
      </c>
      <c r="K32" s="112">
        <f>+'DRESSAGE DIV A'!W32</f>
        <v>0</v>
      </c>
      <c r="L32" s="335"/>
      <c r="M32" s="338"/>
      <c r="N32">
        <f t="shared" si="1"/>
        <v>0</v>
      </c>
      <c r="O32">
        <f t="shared" si="2"/>
        <v>0</v>
      </c>
      <c r="P32" s="114">
        <f>+H68</f>
        <v>0</v>
      </c>
      <c r="Q32">
        <f>RANK(P32,$P$22:$P$34,-1)</f>
        <v>1</v>
      </c>
      <c r="S32" s="201"/>
      <c r="T32" s="202"/>
      <c r="U32" s="203"/>
      <c r="V32" s="204"/>
    </row>
    <row r="33" spans="2:22" ht="15">
      <c r="B33" s="91"/>
      <c r="C33" s="92"/>
      <c r="D33" s="91"/>
      <c r="E33" s="91"/>
      <c r="F33" s="92"/>
      <c r="G33" s="113"/>
      <c r="H33" s="113"/>
      <c r="I33" s="113"/>
      <c r="J33" s="113"/>
      <c r="K33" s="113"/>
      <c r="L33" s="92"/>
      <c r="M33" s="92"/>
      <c r="P33" s="114"/>
      <c r="S33" s="190"/>
      <c r="T33" s="190"/>
      <c r="U33" s="193"/>
      <c r="V33" s="190"/>
    </row>
    <row r="34" spans="1:22" ht="15">
      <c r="A34" s="90">
        <v>6</v>
      </c>
      <c r="B34">
        <f>+'DRESSAGE DIV A'!B34</f>
        <v>0</v>
      </c>
      <c r="C34" s="72">
        <f>+'DRESSAGE DIV A'!C34</f>
        <v>26</v>
      </c>
      <c r="D34">
        <f>+'DRESSAGE DIV A'!D34</f>
        <v>0</v>
      </c>
      <c r="E34">
        <f>+'DRESSAGE DIV A'!E34</f>
        <v>0</v>
      </c>
      <c r="F34">
        <f>+'DRESSAGE DIV A'!F34</f>
        <v>0</v>
      </c>
      <c r="G34" s="115">
        <f>+'DRESSAGE DIV A'!T34</f>
        <v>0</v>
      </c>
      <c r="H34" s="115">
        <f>+'DRESSAGE DIV A'!U34</f>
        <v>0</v>
      </c>
      <c r="I34" s="115"/>
      <c r="J34" s="115">
        <f>+'DRESSAGE DIV A'!V34</f>
        <v>0</v>
      </c>
      <c r="K34" s="111"/>
      <c r="L34" s="333">
        <f>VLOOKUP(A34,OVERALL,4,FALSE)</f>
        <v>1</v>
      </c>
      <c r="M34" s="336">
        <f>VLOOKUP(A34,HM,4,FALSE)</f>
        <v>1</v>
      </c>
      <c r="P34" s="182" t="s">
        <v>252</v>
      </c>
      <c r="Q34" s="183"/>
      <c r="R34" s="183"/>
      <c r="S34" s="191"/>
      <c r="T34" s="192" t="s">
        <v>251</v>
      </c>
      <c r="U34" s="190"/>
      <c r="V34" s="190"/>
    </row>
    <row r="35" spans="3:22" ht="15.75">
      <c r="C35" s="72">
        <f>+'DRESSAGE DIV A'!C35</f>
        <v>27</v>
      </c>
      <c r="D35">
        <f>+'DRESSAGE DIV A'!D35</f>
        <v>0</v>
      </c>
      <c r="E35">
        <f>+'DRESSAGE DIV A'!E35</f>
        <v>0</v>
      </c>
      <c r="F35">
        <f>+'DRESSAGE DIV A'!F35</f>
        <v>0</v>
      </c>
      <c r="G35" s="115">
        <f>+'DRESSAGE DIV A'!T35</f>
        <v>0</v>
      </c>
      <c r="H35" s="115">
        <f>+'DRESSAGE DIV A'!U35</f>
        <v>0</v>
      </c>
      <c r="I35" s="115"/>
      <c r="J35" s="115">
        <f>+'DRESSAGE DIV A'!V35</f>
        <v>0</v>
      </c>
      <c r="K35" s="111"/>
      <c r="L35" s="334"/>
      <c r="M35" s="337"/>
      <c r="S35" s="190"/>
      <c r="T35" s="306" t="s">
        <v>273</v>
      </c>
      <c r="U35" s="190"/>
      <c r="V35" s="190"/>
    </row>
    <row r="36" spans="3:22" ht="18">
      <c r="C36" s="72">
        <f>+'DRESSAGE DIV A'!C36</f>
        <v>28</v>
      </c>
      <c r="D36">
        <f>+'DRESSAGE DIV A'!D36</f>
        <v>0</v>
      </c>
      <c r="E36">
        <f>+'DRESSAGE DIV A'!E36</f>
        <v>0</v>
      </c>
      <c r="F36">
        <f>+'DRESSAGE DIV A'!F36</f>
        <v>0</v>
      </c>
      <c r="G36" s="115">
        <f>+'DRESSAGE DIV A'!T36</f>
        <v>0</v>
      </c>
      <c r="H36" s="115">
        <f>+'DRESSAGE DIV A'!U36</f>
        <v>0</v>
      </c>
      <c r="I36" s="115"/>
      <c r="J36" s="115">
        <f>+'DRESSAGE DIV A'!V36</f>
        <v>0</v>
      </c>
      <c r="K36" s="111"/>
      <c r="L36" s="334"/>
      <c r="M36" s="337"/>
      <c r="S36" s="190"/>
      <c r="T36" s="302"/>
      <c r="U36" s="304"/>
      <c r="V36" s="302"/>
    </row>
    <row r="37" spans="3:22" ht="15">
      <c r="C37" s="72">
        <f>+'DRESSAGE DIV A'!C37</f>
        <v>29</v>
      </c>
      <c r="D37">
        <f>+'DRESSAGE DIV A'!D37</f>
        <v>0</v>
      </c>
      <c r="E37">
        <f>+'DRESSAGE DIV A'!E37</f>
        <v>0</v>
      </c>
      <c r="F37">
        <f>+'DRESSAGE DIV A'!F37</f>
        <v>0</v>
      </c>
      <c r="G37" s="115">
        <f>+'DRESSAGE DIV A'!T37</f>
        <v>0</v>
      </c>
      <c r="H37" s="115">
        <f>+'DRESSAGE DIV A'!U37</f>
        <v>0</v>
      </c>
      <c r="I37" s="115"/>
      <c r="J37" s="115">
        <f>+'DRESSAGE DIV A'!V37</f>
        <v>0</v>
      </c>
      <c r="K37" s="111"/>
      <c r="L37" s="334"/>
      <c r="M37" s="337"/>
      <c r="S37" s="190"/>
      <c r="T37" s="190"/>
      <c r="U37" s="190"/>
      <c r="V37" s="190"/>
    </row>
    <row r="38" spans="3:13" ht="13.5" thickBot="1">
      <c r="C38" s="72">
        <f>+'DRESSAGE DIV A'!C38</f>
        <v>30</v>
      </c>
      <c r="D38">
        <f>+'DRESSAGE DIV A'!D38</f>
        <v>0</v>
      </c>
      <c r="E38" t="str">
        <f>+'DRESSAGE DIV A'!E38</f>
        <v>  Stable Manager</v>
      </c>
      <c r="F38">
        <f>+'DRESSAGE DIV A'!F38</f>
        <v>0</v>
      </c>
      <c r="G38" s="115">
        <f>+'DRESSAGE DIV A'!T38</f>
        <v>0</v>
      </c>
      <c r="H38" s="115">
        <f>+'DRESSAGE DIV A'!U38</f>
        <v>0</v>
      </c>
      <c r="I38" s="115"/>
      <c r="J38" s="115">
        <f>+'DRESSAGE DIV A'!V38</f>
        <v>0</v>
      </c>
      <c r="K38" s="112">
        <f>+'DRESSAGE DIV A'!W38</f>
        <v>0</v>
      </c>
      <c r="L38" s="335"/>
      <c r="M38" s="338"/>
    </row>
    <row r="39" spans="2:13" ht="12.75">
      <c r="B39" s="91"/>
      <c r="C39" s="92"/>
      <c r="D39" s="91"/>
      <c r="E39" s="91"/>
      <c r="F39" s="92"/>
      <c r="G39" s="113"/>
      <c r="H39" s="113"/>
      <c r="I39" s="113"/>
      <c r="J39" s="113"/>
      <c r="K39" s="113"/>
      <c r="L39" s="92"/>
      <c r="M39" s="92"/>
    </row>
    <row r="40" spans="1:13" ht="12.75">
      <c r="A40" s="90">
        <v>7</v>
      </c>
      <c r="B40">
        <f>+'DRESSAGE DIV A'!B40</f>
        <v>0</v>
      </c>
      <c r="C40" s="72">
        <f>+'DRESSAGE DIV A'!C40</f>
        <v>31</v>
      </c>
      <c r="D40">
        <f>+'DRESSAGE DIV A'!D40</f>
        <v>0</v>
      </c>
      <c r="E40">
        <f>+'DRESSAGE DIV A'!E40</f>
        <v>0</v>
      </c>
      <c r="F40">
        <f>+'DRESSAGE DIV A'!F40</f>
        <v>0</v>
      </c>
      <c r="G40" s="115">
        <f>+'DRESSAGE DIV A'!T40</f>
        <v>0</v>
      </c>
      <c r="H40" s="115">
        <f>+'DRESSAGE DIV A'!U40</f>
        <v>0</v>
      </c>
      <c r="I40" s="115"/>
      <c r="J40" s="115">
        <f>+'DRESSAGE DIV A'!V40</f>
        <v>0</v>
      </c>
      <c r="K40" s="111"/>
      <c r="L40" s="333">
        <f>VLOOKUP(A40,OVERALL,4,FALSE)</f>
        <v>1</v>
      </c>
      <c r="M40" s="336">
        <f>VLOOKUP(A40,HM,4,FALSE)</f>
        <v>1</v>
      </c>
    </row>
    <row r="41" spans="3:13" ht="12.75">
      <c r="C41" s="72">
        <f>+'DRESSAGE DIV A'!C41</f>
        <v>32</v>
      </c>
      <c r="D41">
        <f>+'DRESSAGE DIV A'!D41</f>
        <v>0</v>
      </c>
      <c r="E41">
        <f>+'DRESSAGE DIV A'!E41</f>
        <v>0</v>
      </c>
      <c r="F41">
        <f>+'DRESSAGE DIV A'!F41</f>
        <v>0</v>
      </c>
      <c r="G41" s="115">
        <f>+'DRESSAGE DIV A'!T41</f>
        <v>0</v>
      </c>
      <c r="H41" s="115">
        <f>+'DRESSAGE DIV A'!U41</f>
        <v>0</v>
      </c>
      <c r="I41" s="115"/>
      <c r="J41" s="115">
        <f>+'DRESSAGE DIV A'!V41</f>
        <v>0</v>
      </c>
      <c r="K41" s="111"/>
      <c r="L41" s="334"/>
      <c r="M41" s="337"/>
    </row>
    <row r="42" spans="3:13" ht="12.75">
      <c r="C42" s="72">
        <f>+'DRESSAGE DIV A'!C42</f>
        <v>33</v>
      </c>
      <c r="D42">
        <f>+'DRESSAGE DIV A'!D42</f>
        <v>0</v>
      </c>
      <c r="E42">
        <f>+'DRESSAGE DIV A'!E42</f>
        <v>0</v>
      </c>
      <c r="F42">
        <f>+'DRESSAGE DIV A'!F42</f>
        <v>0</v>
      </c>
      <c r="G42" s="115">
        <f>+'DRESSAGE DIV A'!T42</f>
        <v>0</v>
      </c>
      <c r="H42" s="115">
        <f>+'DRESSAGE DIV A'!U42</f>
        <v>0</v>
      </c>
      <c r="I42" s="115"/>
      <c r="J42" s="115">
        <f>+'DRESSAGE DIV A'!V42</f>
        <v>0</v>
      </c>
      <c r="K42" s="111"/>
      <c r="L42" s="334"/>
      <c r="M42" s="337"/>
    </row>
    <row r="43" spans="3:13" ht="12.75">
      <c r="C43" s="72">
        <f>+'DRESSAGE DIV A'!C43</f>
        <v>34</v>
      </c>
      <c r="D43">
        <f>+'DRESSAGE DIV A'!D43</f>
        <v>0</v>
      </c>
      <c r="E43">
        <f>+'DRESSAGE DIV A'!E43</f>
        <v>0</v>
      </c>
      <c r="F43">
        <f>+'DRESSAGE DIV A'!F43</f>
        <v>0</v>
      </c>
      <c r="G43" s="115">
        <f>+'DRESSAGE DIV A'!T43</f>
        <v>0</v>
      </c>
      <c r="H43" s="115">
        <f>+'DRESSAGE DIV A'!U43</f>
        <v>0</v>
      </c>
      <c r="I43" s="115"/>
      <c r="J43" s="115">
        <f>+'DRESSAGE DIV A'!V43</f>
        <v>0</v>
      </c>
      <c r="K43" s="111"/>
      <c r="L43" s="334"/>
      <c r="M43" s="337"/>
    </row>
    <row r="44" spans="3:13" ht="13.5" thickBot="1">
      <c r="C44" s="72">
        <f>+'DRESSAGE DIV A'!C44</f>
        <v>35</v>
      </c>
      <c r="D44">
        <f>+'DRESSAGE DIV A'!D44</f>
        <v>0</v>
      </c>
      <c r="E44" t="str">
        <f>+'DRESSAGE DIV A'!E44</f>
        <v>  Stable Manager</v>
      </c>
      <c r="F44">
        <f>+'DRESSAGE DIV A'!F44</f>
        <v>0</v>
      </c>
      <c r="G44" s="115">
        <f>+'DRESSAGE DIV A'!T44</f>
        <v>0</v>
      </c>
      <c r="H44" s="115">
        <f>+'DRESSAGE DIV A'!U44</f>
        <v>0</v>
      </c>
      <c r="I44" s="115"/>
      <c r="J44" s="115">
        <f>+'DRESSAGE DIV A'!V44</f>
        <v>0</v>
      </c>
      <c r="K44" s="112">
        <f>+'DRESSAGE DIV A'!W44</f>
        <v>0</v>
      </c>
      <c r="L44" s="335"/>
      <c r="M44" s="338"/>
    </row>
    <row r="45" spans="2:13" ht="12.75">
      <c r="B45" s="91"/>
      <c r="C45" s="92"/>
      <c r="D45" s="91"/>
      <c r="E45" s="91"/>
      <c r="F45" s="92"/>
      <c r="G45" s="113"/>
      <c r="H45" s="113"/>
      <c r="I45" s="113"/>
      <c r="J45" s="113"/>
      <c r="K45" s="113"/>
      <c r="L45" s="92"/>
      <c r="M45" s="92"/>
    </row>
    <row r="46" spans="1:13" ht="12.75">
      <c r="A46" s="90">
        <v>8</v>
      </c>
      <c r="B46">
        <f>+'DRESSAGE DIV A'!B46</f>
        <v>0</v>
      </c>
      <c r="C46" s="72">
        <f>+'DRESSAGE DIV A'!C46</f>
        <v>36</v>
      </c>
      <c r="D46">
        <f>+'DRESSAGE DIV A'!D46</f>
        <v>0</v>
      </c>
      <c r="E46">
        <f>+'DRESSAGE DIV A'!E46</f>
        <v>0</v>
      </c>
      <c r="F46">
        <f>+'DRESSAGE DIV A'!F46</f>
        <v>0</v>
      </c>
      <c r="G46" s="115">
        <f>+'DRESSAGE DIV A'!T46</f>
        <v>0</v>
      </c>
      <c r="H46" s="115">
        <f>+'DRESSAGE DIV A'!U46</f>
        <v>0</v>
      </c>
      <c r="I46" s="115"/>
      <c r="J46" s="115">
        <f>+'DRESSAGE DIV A'!V46</f>
        <v>0</v>
      </c>
      <c r="K46" s="111"/>
      <c r="L46" s="333">
        <f>VLOOKUP(A46,OVERALL,4,FALSE)</f>
        <v>1</v>
      </c>
      <c r="M46" s="336">
        <f>VLOOKUP(A46,HM,4,FALSE)</f>
        <v>1</v>
      </c>
    </row>
    <row r="47" spans="3:13" ht="12.75">
      <c r="C47" s="72">
        <f>+'DRESSAGE DIV A'!C47</f>
        <v>37</v>
      </c>
      <c r="D47">
        <f>+'DRESSAGE DIV A'!D47</f>
        <v>0</v>
      </c>
      <c r="E47">
        <f>+'DRESSAGE DIV A'!E47</f>
        <v>0</v>
      </c>
      <c r="F47">
        <f>+'DRESSAGE DIV A'!F47</f>
        <v>0</v>
      </c>
      <c r="G47" s="115">
        <f>+'DRESSAGE DIV A'!T47</f>
        <v>0</v>
      </c>
      <c r="H47" s="115">
        <f>+'DRESSAGE DIV A'!U47</f>
        <v>0</v>
      </c>
      <c r="I47" s="115"/>
      <c r="J47" s="115">
        <f>+'DRESSAGE DIV A'!V47</f>
        <v>0</v>
      </c>
      <c r="K47" s="111"/>
      <c r="L47" s="334"/>
      <c r="M47" s="337"/>
    </row>
    <row r="48" spans="3:13" ht="12.75">
      <c r="C48" s="72">
        <f>+'DRESSAGE DIV A'!C48</f>
        <v>38</v>
      </c>
      <c r="D48">
        <f>+'DRESSAGE DIV A'!D48</f>
        <v>0</v>
      </c>
      <c r="E48">
        <f>+'DRESSAGE DIV A'!E48</f>
        <v>0</v>
      </c>
      <c r="F48">
        <f>+'DRESSAGE DIV A'!F48</f>
        <v>0</v>
      </c>
      <c r="G48" s="115">
        <f>+'DRESSAGE DIV A'!T48</f>
        <v>0</v>
      </c>
      <c r="H48" s="115">
        <f>+'DRESSAGE DIV A'!U48</f>
        <v>0</v>
      </c>
      <c r="I48" s="115"/>
      <c r="J48" s="115">
        <f>+'DRESSAGE DIV A'!V48</f>
        <v>0</v>
      </c>
      <c r="K48" s="111"/>
      <c r="L48" s="334"/>
      <c r="M48" s="337"/>
    </row>
    <row r="49" spans="3:13" ht="12.75">
      <c r="C49" s="72">
        <f>+'DRESSAGE DIV A'!C49</f>
        <v>39</v>
      </c>
      <c r="D49">
        <f>+'DRESSAGE DIV A'!D49</f>
        <v>0</v>
      </c>
      <c r="E49">
        <f>+'DRESSAGE DIV A'!E49</f>
        <v>0</v>
      </c>
      <c r="F49">
        <f>+'DRESSAGE DIV A'!F49</f>
        <v>0</v>
      </c>
      <c r="G49" s="115">
        <f>+'DRESSAGE DIV A'!T49</f>
        <v>0</v>
      </c>
      <c r="H49" s="115">
        <f>+'DRESSAGE DIV A'!U49</f>
        <v>0</v>
      </c>
      <c r="I49" s="115"/>
      <c r="J49" s="115">
        <f>+'DRESSAGE DIV A'!V49</f>
        <v>0</v>
      </c>
      <c r="K49" s="111"/>
      <c r="L49" s="334"/>
      <c r="M49" s="337"/>
    </row>
    <row r="50" spans="3:13" ht="13.5" thickBot="1">
      <c r="C50" s="72">
        <f>+'DRESSAGE DIV A'!C50</f>
        <v>40</v>
      </c>
      <c r="D50">
        <f>+'DRESSAGE DIV A'!D50</f>
        <v>0</v>
      </c>
      <c r="E50" t="str">
        <f>+'DRESSAGE DIV A'!E50</f>
        <v>  Stable Manager</v>
      </c>
      <c r="F50">
        <f>+'DRESSAGE DIV A'!F50</f>
        <v>0</v>
      </c>
      <c r="G50" s="115">
        <f>+'DRESSAGE DIV A'!T50</f>
        <v>0</v>
      </c>
      <c r="H50" s="115">
        <f>+'DRESSAGE DIV A'!U50</f>
        <v>0</v>
      </c>
      <c r="I50" s="115"/>
      <c r="J50" s="115">
        <f>+'DRESSAGE DIV A'!V50</f>
        <v>0</v>
      </c>
      <c r="K50" s="112">
        <f>+'DRESSAGE DIV A'!W50</f>
        <v>0</v>
      </c>
      <c r="L50" s="335"/>
      <c r="M50" s="338"/>
    </row>
    <row r="51" spans="2:13" ht="12.75">
      <c r="B51" s="91"/>
      <c r="C51" s="92"/>
      <c r="D51" s="91"/>
      <c r="E51" s="91"/>
      <c r="F51" s="92"/>
      <c r="G51" s="113"/>
      <c r="H51" s="113"/>
      <c r="I51" s="113"/>
      <c r="J51" s="113"/>
      <c r="K51" s="113"/>
      <c r="L51" s="92"/>
      <c r="M51" s="92"/>
    </row>
    <row r="52" spans="1:13" ht="12.75">
      <c r="A52" s="90">
        <v>9</v>
      </c>
      <c r="B52">
        <f>+'DRESSAGE DIV A'!B52</f>
        <v>0</v>
      </c>
      <c r="C52" s="72">
        <f>+'DRESSAGE DIV A'!C52</f>
        <v>41</v>
      </c>
      <c r="D52">
        <f>+'DRESSAGE DIV A'!D52</f>
        <v>0</v>
      </c>
      <c r="E52">
        <f>+'DRESSAGE DIV A'!E52</f>
        <v>0</v>
      </c>
      <c r="F52">
        <f>+'DRESSAGE DIV A'!F52</f>
        <v>0</v>
      </c>
      <c r="G52" s="115">
        <f>+'DRESSAGE DIV A'!T52</f>
        <v>0</v>
      </c>
      <c r="H52" s="115">
        <f>+'DRESSAGE DIV A'!U52</f>
        <v>0</v>
      </c>
      <c r="I52" s="115"/>
      <c r="J52" s="115">
        <f>+'DRESSAGE DIV A'!V52</f>
        <v>0</v>
      </c>
      <c r="K52" s="111"/>
      <c r="L52" s="333">
        <f>VLOOKUP(A52,OVERALL,4,FALSE)</f>
        <v>1</v>
      </c>
      <c r="M52" s="336">
        <f>VLOOKUP(A52,HM,4,FALSE)</f>
        <v>1</v>
      </c>
    </row>
    <row r="53" spans="3:13" ht="12.75">
      <c r="C53" s="72">
        <f>+'DRESSAGE DIV A'!C53</f>
        <v>42</v>
      </c>
      <c r="D53">
        <f>+'DRESSAGE DIV A'!D53</f>
        <v>0</v>
      </c>
      <c r="E53">
        <f>+'DRESSAGE DIV A'!E53</f>
        <v>0</v>
      </c>
      <c r="F53">
        <f>+'DRESSAGE DIV A'!F53</f>
        <v>0</v>
      </c>
      <c r="G53" s="115">
        <f>+'DRESSAGE DIV A'!T53</f>
        <v>0</v>
      </c>
      <c r="H53" s="115">
        <f>+'DRESSAGE DIV A'!U53</f>
        <v>0</v>
      </c>
      <c r="I53" s="115"/>
      <c r="J53" s="115">
        <f>+'DRESSAGE DIV A'!V53</f>
        <v>0</v>
      </c>
      <c r="K53" s="111"/>
      <c r="L53" s="334"/>
      <c r="M53" s="337"/>
    </row>
    <row r="54" spans="3:13" ht="12.75">
      <c r="C54" s="72">
        <f>+'DRESSAGE DIV A'!C54</f>
        <v>43</v>
      </c>
      <c r="D54">
        <f>+'DRESSAGE DIV A'!D54</f>
        <v>0</v>
      </c>
      <c r="E54">
        <f>+'DRESSAGE DIV A'!E54</f>
        <v>0</v>
      </c>
      <c r="F54">
        <f>+'DRESSAGE DIV A'!F54</f>
        <v>0</v>
      </c>
      <c r="G54" s="115">
        <f>+'DRESSAGE DIV A'!T54</f>
        <v>0</v>
      </c>
      <c r="H54" s="115">
        <f>+'DRESSAGE DIV A'!U54</f>
        <v>0</v>
      </c>
      <c r="I54" s="115"/>
      <c r="J54" s="115">
        <f>+'DRESSAGE DIV A'!V54</f>
        <v>0</v>
      </c>
      <c r="K54" s="111"/>
      <c r="L54" s="334"/>
      <c r="M54" s="337"/>
    </row>
    <row r="55" spans="3:13" ht="12.75">
      <c r="C55" s="72">
        <f>+'DRESSAGE DIV A'!C55</f>
        <v>44</v>
      </c>
      <c r="D55">
        <f>+'DRESSAGE DIV A'!D55</f>
        <v>0</v>
      </c>
      <c r="E55">
        <f>+'DRESSAGE DIV A'!E55</f>
        <v>0</v>
      </c>
      <c r="F55">
        <f>+'DRESSAGE DIV A'!F55</f>
        <v>0</v>
      </c>
      <c r="G55" s="115">
        <f>+'DRESSAGE DIV A'!T55</f>
        <v>0</v>
      </c>
      <c r="H55" s="115">
        <f>+'DRESSAGE DIV A'!U55</f>
        <v>0</v>
      </c>
      <c r="I55" s="115"/>
      <c r="J55" s="115">
        <f>+'DRESSAGE DIV A'!V55</f>
        <v>0</v>
      </c>
      <c r="K55" s="111"/>
      <c r="L55" s="334"/>
      <c r="M55" s="337"/>
    </row>
    <row r="56" spans="3:13" ht="13.5" thickBot="1">
      <c r="C56" s="72">
        <f>+'DRESSAGE DIV A'!C56</f>
        <v>45</v>
      </c>
      <c r="D56">
        <f>+'DRESSAGE DIV A'!D56</f>
        <v>0</v>
      </c>
      <c r="E56" t="str">
        <f>+'DRESSAGE DIV A'!E56</f>
        <v>  Stable Manager</v>
      </c>
      <c r="F56">
        <f>+'DRESSAGE DIV A'!F56</f>
        <v>0</v>
      </c>
      <c r="G56" s="115">
        <f>+'DRESSAGE DIV A'!T56</f>
        <v>0</v>
      </c>
      <c r="H56" s="115">
        <f>+'DRESSAGE DIV A'!U56</f>
        <v>0</v>
      </c>
      <c r="I56" s="115"/>
      <c r="J56" s="115">
        <f>+'DRESSAGE DIV A'!V56</f>
        <v>0</v>
      </c>
      <c r="K56" s="112">
        <f>+'DRESSAGE DIV A'!W56</f>
        <v>0</v>
      </c>
      <c r="L56" s="335"/>
      <c r="M56" s="338"/>
    </row>
    <row r="57" spans="2:13" ht="12.75">
      <c r="B57" s="91"/>
      <c r="C57" s="92"/>
      <c r="D57" s="91"/>
      <c r="E57" s="91"/>
      <c r="F57" s="92"/>
      <c r="G57" s="113"/>
      <c r="H57" s="113"/>
      <c r="I57" s="113"/>
      <c r="J57" s="113"/>
      <c r="K57" s="113"/>
      <c r="L57" s="92"/>
      <c r="M57" s="92"/>
    </row>
    <row r="58" spans="1:13" ht="12.75">
      <c r="A58" s="90">
        <v>10</v>
      </c>
      <c r="B58">
        <f>+'DRESSAGE DIV A'!B58</f>
        <v>0</v>
      </c>
      <c r="C58" s="72">
        <f>+'DRESSAGE DIV A'!C58</f>
        <v>46</v>
      </c>
      <c r="D58">
        <f>+'DRESSAGE DIV A'!D58</f>
        <v>0</v>
      </c>
      <c r="E58">
        <f>+'DRESSAGE DIV A'!E58</f>
        <v>0</v>
      </c>
      <c r="F58">
        <f>+'DRESSAGE DIV A'!F58</f>
        <v>0</v>
      </c>
      <c r="G58" s="115">
        <f>+'DRESSAGE DIV A'!T58</f>
        <v>0</v>
      </c>
      <c r="H58" s="115">
        <f>+'DRESSAGE DIV A'!U58</f>
        <v>0</v>
      </c>
      <c r="I58" s="115"/>
      <c r="J58" s="115">
        <f>+'DRESSAGE DIV A'!V58</f>
        <v>0</v>
      </c>
      <c r="K58" s="111"/>
      <c r="L58" s="333">
        <f>VLOOKUP(A58,OVERALL,4,FALSE)</f>
        <v>1</v>
      </c>
      <c r="M58" s="336">
        <f>VLOOKUP(A58,HM,4,FALSE)</f>
        <v>1</v>
      </c>
    </row>
    <row r="59" spans="3:13" ht="12.75">
      <c r="C59" s="72">
        <f>+'DRESSAGE DIV A'!C59</f>
        <v>47</v>
      </c>
      <c r="D59">
        <f>+'DRESSAGE DIV A'!D59</f>
        <v>0</v>
      </c>
      <c r="E59">
        <f>+'DRESSAGE DIV A'!E59</f>
        <v>0</v>
      </c>
      <c r="F59">
        <f>+'DRESSAGE DIV A'!F59</f>
        <v>0</v>
      </c>
      <c r="G59" s="115">
        <f>+'DRESSAGE DIV A'!T59</f>
        <v>0</v>
      </c>
      <c r="H59" s="115">
        <f>+'DRESSAGE DIV A'!U59</f>
        <v>0</v>
      </c>
      <c r="I59" s="115"/>
      <c r="J59" s="115">
        <f>+'DRESSAGE DIV A'!V59</f>
        <v>0</v>
      </c>
      <c r="K59" s="111"/>
      <c r="L59" s="334"/>
      <c r="M59" s="337"/>
    </row>
    <row r="60" spans="3:13" ht="12.75">
      <c r="C60" s="72">
        <f>+'DRESSAGE DIV A'!C60</f>
        <v>48</v>
      </c>
      <c r="D60">
        <f>+'DRESSAGE DIV A'!D60</f>
        <v>0</v>
      </c>
      <c r="E60">
        <f>+'DRESSAGE DIV A'!E60</f>
        <v>0</v>
      </c>
      <c r="F60">
        <f>+'DRESSAGE DIV A'!F60</f>
        <v>0</v>
      </c>
      <c r="G60" s="115">
        <f>+'DRESSAGE DIV A'!T60</f>
        <v>0</v>
      </c>
      <c r="H60" s="115">
        <f>+'DRESSAGE DIV A'!U60</f>
        <v>0</v>
      </c>
      <c r="I60" s="115"/>
      <c r="J60" s="115">
        <f>+'DRESSAGE DIV A'!V60</f>
        <v>0</v>
      </c>
      <c r="K60" s="111"/>
      <c r="L60" s="334"/>
      <c r="M60" s="337"/>
    </row>
    <row r="61" spans="3:13" ht="12.75">
      <c r="C61" s="72">
        <f>+'DRESSAGE DIV A'!C61</f>
        <v>49</v>
      </c>
      <c r="D61">
        <f>+'DRESSAGE DIV A'!D61</f>
        <v>0</v>
      </c>
      <c r="E61">
        <f>+'DRESSAGE DIV A'!E61</f>
        <v>0</v>
      </c>
      <c r="F61">
        <f>+'DRESSAGE DIV A'!F61</f>
        <v>0</v>
      </c>
      <c r="G61" s="115">
        <f>+'DRESSAGE DIV A'!T61</f>
        <v>0</v>
      </c>
      <c r="H61" s="115">
        <f>+'DRESSAGE DIV A'!U61</f>
        <v>0</v>
      </c>
      <c r="I61" s="115"/>
      <c r="J61" s="115">
        <f>+'DRESSAGE DIV A'!V61</f>
        <v>0</v>
      </c>
      <c r="K61" s="111"/>
      <c r="L61" s="334"/>
      <c r="M61" s="337"/>
    </row>
    <row r="62" spans="3:13" ht="13.5" thickBot="1">
      <c r="C62" s="72">
        <f>+'DRESSAGE DIV A'!C62</f>
        <v>50</v>
      </c>
      <c r="D62">
        <f>+'DRESSAGE DIV A'!D62</f>
        <v>0</v>
      </c>
      <c r="E62" t="str">
        <f>+'DRESSAGE DIV A'!E62</f>
        <v>  Stable Manager</v>
      </c>
      <c r="F62">
        <f>+'DRESSAGE DIV A'!F62</f>
        <v>0</v>
      </c>
      <c r="G62" s="115">
        <f>+'DRESSAGE DIV A'!T62</f>
        <v>0</v>
      </c>
      <c r="H62" s="115">
        <f>+'DRESSAGE DIV A'!U62</f>
        <v>0</v>
      </c>
      <c r="I62" s="115"/>
      <c r="J62" s="115">
        <f>+'DRESSAGE DIV A'!V62</f>
        <v>0</v>
      </c>
      <c r="K62" s="112">
        <f>+'DRESSAGE DIV A'!W62</f>
        <v>0</v>
      </c>
      <c r="L62" s="335"/>
      <c r="M62" s="338"/>
    </row>
    <row r="63" spans="2:13" ht="12.75">
      <c r="B63" s="91"/>
      <c r="C63" s="92"/>
      <c r="D63" s="91"/>
      <c r="E63" s="91"/>
      <c r="F63" s="92"/>
      <c r="G63" s="113"/>
      <c r="H63" s="113"/>
      <c r="I63" s="113"/>
      <c r="J63" s="113"/>
      <c r="K63" s="113"/>
      <c r="L63" s="92"/>
      <c r="M63" s="92"/>
    </row>
    <row r="64" spans="1:13" ht="12.75">
      <c r="A64" s="90">
        <v>11</v>
      </c>
      <c r="B64">
        <f>+'DRESSAGE DIV A'!B64</f>
        <v>0</v>
      </c>
      <c r="C64" s="72">
        <f>+'DRESSAGE DIV A'!C64</f>
        <v>51</v>
      </c>
      <c r="D64">
        <f>+'DRESSAGE DIV A'!D64</f>
        <v>0</v>
      </c>
      <c r="E64">
        <f>+'DRESSAGE DIV A'!E64</f>
        <v>0</v>
      </c>
      <c r="F64">
        <f>+'DRESSAGE DIV A'!F64</f>
        <v>0</v>
      </c>
      <c r="G64" s="115">
        <f>+'DRESSAGE DIV A'!T64</f>
        <v>0</v>
      </c>
      <c r="H64" s="115">
        <f>+'DRESSAGE DIV A'!U64</f>
        <v>0</v>
      </c>
      <c r="I64" s="115"/>
      <c r="J64" s="115">
        <f>+'DRESSAGE DIV A'!V64</f>
        <v>0</v>
      </c>
      <c r="K64" s="111"/>
      <c r="L64" s="333" t="e">
        <f>VLOOKUP(A64,OVERALL,4,FALSE)</f>
        <v>#N/A</v>
      </c>
      <c r="M64" s="336" t="e">
        <f>VLOOKUP(A64,HM,4,FALSE)</f>
        <v>#N/A</v>
      </c>
    </row>
    <row r="65" spans="3:13" ht="12.75">
      <c r="C65" s="72">
        <f>+'DRESSAGE DIV A'!C65</f>
        <v>52</v>
      </c>
      <c r="D65">
        <f>+'DRESSAGE DIV A'!D65</f>
        <v>0</v>
      </c>
      <c r="E65">
        <f>+'DRESSAGE DIV A'!E65</f>
        <v>0</v>
      </c>
      <c r="F65">
        <f>+'DRESSAGE DIV A'!F65</f>
        <v>0</v>
      </c>
      <c r="G65" s="115">
        <f>+'DRESSAGE DIV A'!T65</f>
        <v>0</v>
      </c>
      <c r="H65" s="115">
        <f>+'DRESSAGE DIV A'!U65</f>
        <v>0</v>
      </c>
      <c r="I65" s="115"/>
      <c r="J65" s="115">
        <f>+'DRESSAGE DIV A'!V65</f>
        <v>0</v>
      </c>
      <c r="K65" s="111"/>
      <c r="L65" s="334"/>
      <c r="M65" s="337"/>
    </row>
    <row r="66" spans="3:13" ht="12.75">
      <c r="C66" s="72">
        <f>+'DRESSAGE DIV A'!C66</f>
        <v>53</v>
      </c>
      <c r="D66">
        <f>+'DRESSAGE DIV A'!D66</f>
        <v>0</v>
      </c>
      <c r="E66">
        <f>+'DRESSAGE DIV A'!E66</f>
        <v>0</v>
      </c>
      <c r="F66">
        <f>+'DRESSAGE DIV A'!F66</f>
        <v>0</v>
      </c>
      <c r="G66" s="115">
        <f>+'DRESSAGE DIV A'!T66</f>
        <v>0</v>
      </c>
      <c r="H66" s="115">
        <f>+'DRESSAGE DIV A'!U66</f>
        <v>0</v>
      </c>
      <c r="I66" s="115"/>
      <c r="J66" s="115">
        <f>+'DRESSAGE DIV A'!V66</f>
        <v>0</v>
      </c>
      <c r="K66" s="111"/>
      <c r="L66" s="334"/>
      <c r="M66" s="337"/>
    </row>
    <row r="67" spans="3:13" ht="12.75">
      <c r="C67" s="72">
        <f>+'DRESSAGE DIV A'!C67</f>
        <v>54</v>
      </c>
      <c r="D67">
        <f>+'DRESSAGE DIV A'!D67</f>
        <v>0</v>
      </c>
      <c r="E67">
        <f>+'DRESSAGE DIV A'!E67</f>
        <v>0</v>
      </c>
      <c r="F67">
        <f>+'DRESSAGE DIV A'!F67</f>
        <v>0</v>
      </c>
      <c r="G67" s="115">
        <f>+'DRESSAGE DIV A'!T67</f>
        <v>0</v>
      </c>
      <c r="H67" s="115">
        <f>+'DRESSAGE DIV A'!U67</f>
        <v>0</v>
      </c>
      <c r="I67" s="115"/>
      <c r="J67" s="115">
        <f>+'DRESSAGE DIV A'!V67</f>
        <v>0</v>
      </c>
      <c r="K67" s="111"/>
      <c r="L67" s="334"/>
      <c r="M67" s="337"/>
    </row>
    <row r="68" spans="3:13" ht="13.5" thickBot="1">
      <c r="C68" s="72">
        <f>+'DRESSAGE DIV A'!C68</f>
        <v>55</v>
      </c>
      <c r="D68">
        <f>+'DRESSAGE DIV A'!D68</f>
        <v>0</v>
      </c>
      <c r="E68" t="str">
        <f>+'DRESSAGE DIV A'!E68</f>
        <v>  Stable Manager</v>
      </c>
      <c r="F68">
        <f>+'DRESSAGE DIV A'!F68</f>
        <v>0</v>
      </c>
      <c r="G68" s="115">
        <f>+'DRESSAGE DIV A'!T68</f>
        <v>0</v>
      </c>
      <c r="H68" s="115">
        <f>+'DRESSAGE DIV A'!U68</f>
        <v>0</v>
      </c>
      <c r="I68" s="115"/>
      <c r="J68" s="115">
        <f>+'DRESSAGE DIV A'!V68</f>
        <v>0</v>
      </c>
      <c r="K68" s="112">
        <f>+'DRESSAGE DIV A'!W68</f>
        <v>0</v>
      </c>
      <c r="L68" s="335"/>
      <c r="M68" s="338"/>
    </row>
    <row r="69" spans="2:13" ht="12.75">
      <c r="B69" s="91"/>
      <c r="C69" s="92"/>
      <c r="D69" s="91"/>
      <c r="E69" s="91"/>
      <c r="F69" s="92"/>
      <c r="G69" s="113"/>
      <c r="H69" s="113"/>
      <c r="I69" s="113"/>
      <c r="J69" s="113"/>
      <c r="K69" s="113"/>
      <c r="L69" s="92"/>
      <c r="M69" s="92"/>
    </row>
    <row r="70" spans="1:13" ht="12.75">
      <c r="A70" s="90">
        <v>12</v>
      </c>
      <c r="B70">
        <f>+'DRESSAGE DIV A'!B70</f>
        <v>0</v>
      </c>
      <c r="C70" s="72">
        <f>+'DRESSAGE DIV A'!C70</f>
        <v>56</v>
      </c>
      <c r="D70">
        <f>+'DRESSAGE DIV A'!D70</f>
        <v>0</v>
      </c>
      <c r="E70">
        <f>+'DRESSAGE DIV A'!E70</f>
        <v>0</v>
      </c>
      <c r="F70">
        <f>+'DRESSAGE DIV A'!F70</f>
        <v>0</v>
      </c>
      <c r="G70" s="115">
        <f>+'DRESSAGE DIV A'!T70</f>
        <v>0</v>
      </c>
      <c r="H70" s="115">
        <f>+'DRESSAGE DIV A'!U70</f>
        <v>0</v>
      </c>
      <c r="I70" s="115"/>
      <c r="J70" s="115">
        <f>+'DRESSAGE DIV A'!V70</f>
        <v>0</v>
      </c>
      <c r="K70" s="111"/>
      <c r="L70" s="333" t="e">
        <f>VLOOKUP(A70,OVERALL,4,FALSE)</f>
        <v>#N/A</v>
      </c>
      <c r="M70" s="336" t="e">
        <f>VLOOKUP(A70,HM,4,FALSE)</f>
        <v>#N/A</v>
      </c>
    </row>
    <row r="71" spans="3:13" ht="12.75">
      <c r="C71" s="72">
        <f>+'DRESSAGE DIV A'!C71</f>
        <v>57</v>
      </c>
      <c r="D71">
        <f>+'DRESSAGE DIV A'!D71</f>
        <v>0</v>
      </c>
      <c r="E71">
        <f>+'DRESSAGE DIV A'!E71</f>
        <v>0</v>
      </c>
      <c r="F71">
        <f>+'DRESSAGE DIV A'!F71</f>
        <v>0</v>
      </c>
      <c r="G71" s="115">
        <f>+'DRESSAGE DIV A'!T71</f>
        <v>0</v>
      </c>
      <c r="H71" s="115">
        <f>+'DRESSAGE DIV A'!U71</f>
        <v>0</v>
      </c>
      <c r="I71" s="115"/>
      <c r="J71" s="115">
        <f>+'DRESSAGE DIV A'!V71</f>
        <v>0</v>
      </c>
      <c r="K71" s="111"/>
      <c r="L71" s="334"/>
      <c r="M71" s="337"/>
    </row>
    <row r="72" spans="3:13" ht="12.75">
      <c r="C72" s="72">
        <f>+'DRESSAGE DIV A'!C72</f>
        <v>58</v>
      </c>
      <c r="D72">
        <f>+'DRESSAGE DIV A'!D72</f>
        <v>0</v>
      </c>
      <c r="E72">
        <f>+'DRESSAGE DIV A'!E72</f>
        <v>0</v>
      </c>
      <c r="F72">
        <f>+'DRESSAGE DIV A'!F72</f>
        <v>0</v>
      </c>
      <c r="G72" s="115">
        <f>+'DRESSAGE DIV A'!T72</f>
        <v>0</v>
      </c>
      <c r="H72" s="115">
        <f>+'DRESSAGE DIV A'!U72</f>
        <v>0</v>
      </c>
      <c r="I72" s="115"/>
      <c r="J72" s="115">
        <f>+'DRESSAGE DIV A'!V72</f>
        <v>0</v>
      </c>
      <c r="K72" s="111"/>
      <c r="L72" s="334"/>
      <c r="M72" s="337"/>
    </row>
    <row r="73" spans="3:13" ht="12.75">
      <c r="C73" s="72">
        <f>+'DRESSAGE DIV A'!C73</f>
        <v>59</v>
      </c>
      <c r="D73">
        <f>+'DRESSAGE DIV A'!D73</f>
        <v>0</v>
      </c>
      <c r="E73">
        <f>+'DRESSAGE DIV A'!E73</f>
        <v>0</v>
      </c>
      <c r="F73">
        <f>+'DRESSAGE DIV A'!F73</f>
        <v>0</v>
      </c>
      <c r="G73" s="115">
        <f>+'DRESSAGE DIV A'!T73</f>
        <v>0</v>
      </c>
      <c r="H73" s="115">
        <f>+'DRESSAGE DIV A'!U73</f>
        <v>0</v>
      </c>
      <c r="I73" s="115"/>
      <c r="J73" s="115">
        <f>+'DRESSAGE DIV A'!V73</f>
        <v>0</v>
      </c>
      <c r="K73" s="111"/>
      <c r="L73" s="334"/>
      <c r="M73" s="337"/>
    </row>
    <row r="74" spans="3:13" ht="13.5" thickBot="1">
      <c r="C74" s="72">
        <f>+'DRESSAGE DIV A'!C74</f>
        <v>60</v>
      </c>
      <c r="D74">
        <f>+'DRESSAGE DIV A'!D74</f>
        <v>0</v>
      </c>
      <c r="E74" t="str">
        <f>+'DRESSAGE DIV A'!E74</f>
        <v>  Stable Manager</v>
      </c>
      <c r="F74">
        <f>+'DRESSAGE DIV A'!F74</f>
        <v>0</v>
      </c>
      <c r="G74" s="115">
        <f>+'DRESSAGE DIV A'!T74</f>
        <v>0</v>
      </c>
      <c r="H74" s="115">
        <f>+'DRESSAGE DIV A'!U74</f>
        <v>0</v>
      </c>
      <c r="I74" s="115"/>
      <c r="J74" s="115">
        <f>+'DRESSAGE DIV A'!V74</f>
        <v>0</v>
      </c>
      <c r="K74" s="112">
        <f>+'DRESSAGE DIV A'!W74</f>
        <v>0</v>
      </c>
      <c r="L74" s="335"/>
      <c r="M74" s="338"/>
    </row>
    <row r="75" spans="2:13" ht="12.75">
      <c r="B75" s="91"/>
      <c r="C75" s="92"/>
      <c r="D75" s="91"/>
      <c r="E75" s="91"/>
      <c r="F75" s="92"/>
      <c r="G75" s="113"/>
      <c r="H75" s="113"/>
      <c r="I75" s="113"/>
      <c r="J75" s="113"/>
      <c r="K75" s="113"/>
      <c r="L75" s="92"/>
      <c r="M75" s="92"/>
    </row>
    <row r="76" spans="1:13" ht="12.75">
      <c r="A76" s="90">
        <v>13</v>
      </c>
      <c r="B76">
        <f>+'DRESSAGE DIV A'!B76</f>
        <v>0</v>
      </c>
      <c r="C76" s="72">
        <f>+'DRESSAGE DIV A'!C76</f>
        <v>61</v>
      </c>
      <c r="D76">
        <f>+'DRESSAGE DIV A'!D76</f>
        <v>0</v>
      </c>
      <c r="E76">
        <f>+'DRESSAGE DIV A'!E76</f>
        <v>0</v>
      </c>
      <c r="F76">
        <f>+'DRESSAGE DIV A'!F76</f>
        <v>0</v>
      </c>
      <c r="G76" s="115">
        <f>+'DRESSAGE DIV A'!T76</f>
        <v>0</v>
      </c>
      <c r="H76" s="115">
        <f>+'DRESSAGE DIV A'!U76</f>
        <v>0</v>
      </c>
      <c r="I76" s="115"/>
      <c r="J76" s="115">
        <f>+'DRESSAGE DIV A'!V76</f>
        <v>0</v>
      </c>
      <c r="K76" s="111"/>
      <c r="L76" s="333"/>
      <c r="M76" s="336"/>
    </row>
    <row r="77" spans="3:13" ht="12.75">
      <c r="C77" s="72">
        <f>+'DRESSAGE DIV A'!C77</f>
        <v>62</v>
      </c>
      <c r="D77">
        <f>+'DRESSAGE DIV A'!D77</f>
        <v>0</v>
      </c>
      <c r="E77">
        <f>+'DRESSAGE DIV A'!E77</f>
        <v>0</v>
      </c>
      <c r="F77">
        <f>+'DRESSAGE DIV A'!F77</f>
        <v>0</v>
      </c>
      <c r="G77" s="115">
        <f>+'DRESSAGE DIV A'!T77</f>
        <v>0</v>
      </c>
      <c r="H77" s="115">
        <f>+'DRESSAGE DIV A'!U77</f>
        <v>0</v>
      </c>
      <c r="I77" s="115"/>
      <c r="J77" s="115">
        <f>+'DRESSAGE DIV A'!V77</f>
        <v>0</v>
      </c>
      <c r="K77" s="111"/>
      <c r="L77" s="334"/>
      <c r="M77" s="337"/>
    </row>
    <row r="78" spans="3:13" ht="12.75">
      <c r="C78" s="72">
        <f>+'DRESSAGE DIV A'!C78</f>
        <v>63</v>
      </c>
      <c r="D78">
        <f>+'DRESSAGE DIV A'!D78</f>
        <v>0</v>
      </c>
      <c r="E78">
        <f>+'DRESSAGE DIV A'!E78</f>
        <v>0</v>
      </c>
      <c r="F78">
        <f>+'DRESSAGE DIV A'!F78</f>
        <v>0</v>
      </c>
      <c r="G78" s="115">
        <f>+'DRESSAGE DIV A'!T78</f>
        <v>0</v>
      </c>
      <c r="H78" s="115">
        <f>+'DRESSAGE DIV A'!U78</f>
        <v>0</v>
      </c>
      <c r="I78" s="115"/>
      <c r="J78" s="115">
        <f>+'DRESSAGE DIV A'!V78</f>
        <v>0</v>
      </c>
      <c r="K78" s="111"/>
      <c r="L78" s="334"/>
      <c r="M78" s="337"/>
    </row>
    <row r="79" spans="3:13" ht="12.75">
      <c r="C79" s="72">
        <f>+'DRESSAGE DIV A'!C79</f>
        <v>64</v>
      </c>
      <c r="D79">
        <f>+'DRESSAGE DIV A'!D79</f>
        <v>0</v>
      </c>
      <c r="E79">
        <f>+'DRESSAGE DIV A'!E79</f>
        <v>0</v>
      </c>
      <c r="F79">
        <f>+'DRESSAGE DIV A'!F79</f>
        <v>0</v>
      </c>
      <c r="G79" s="115">
        <f>+'DRESSAGE DIV A'!T79</f>
        <v>0</v>
      </c>
      <c r="H79" s="115">
        <f>+'DRESSAGE DIV A'!U79</f>
        <v>0</v>
      </c>
      <c r="I79" s="115"/>
      <c r="J79" s="115">
        <f>+'DRESSAGE DIV A'!V79</f>
        <v>0</v>
      </c>
      <c r="K79" s="111"/>
      <c r="L79" s="334"/>
      <c r="M79" s="337"/>
    </row>
    <row r="80" spans="3:13" ht="13.5" thickBot="1">
      <c r="C80" s="72">
        <f>+'DRESSAGE DIV A'!C80</f>
        <v>65</v>
      </c>
      <c r="D80">
        <f>+'DRESSAGE DIV A'!D80</f>
        <v>0</v>
      </c>
      <c r="E80">
        <f>+'DRESSAGE DIV A'!E80</f>
        <v>0</v>
      </c>
      <c r="F80">
        <f>+'DRESSAGE DIV A'!F80</f>
        <v>0</v>
      </c>
      <c r="G80" s="115">
        <f>+'DRESSAGE DIV A'!T80</f>
        <v>0</v>
      </c>
      <c r="H80" s="115">
        <f>+'DRESSAGE DIV A'!U80</f>
        <v>0</v>
      </c>
      <c r="I80" s="115"/>
      <c r="J80" s="115">
        <f>+'DRESSAGE DIV A'!V80</f>
        <v>0</v>
      </c>
      <c r="K80" s="112">
        <f>+'DRESSAGE DIV A'!W80</f>
        <v>0</v>
      </c>
      <c r="L80" s="335"/>
      <c r="M80" s="338"/>
    </row>
    <row r="85" ht="12.75">
      <c r="F85" s="72"/>
    </row>
  </sheetData>
  <mergeCells count="26">
    <mergeCell ref="L76:L80"/>
    <mergeCell ref="M76:M80"/>
    <mergeCell ref="L64:L68"/>
    <mergeCell ref="M64:M68"/>
    <mergeCell ref="L70:L74"/>
    <mergeCell ref="M70:M74"/>
    <mergeCell ref="L52:L56"/>
    <mergeCell ref="M52:M56"/>
    <mergeCell ref="L58:L62"/>
    <mergeCell ref="M58:M62"/>
    <mergeCell ref="L40:L44"/>
    <mergeCell ref="M40:M44"/>
    <mergeCell ref="L46:L50"/>
    <mergeCell ref="M46:M50"/>
    <mergeCell ref="L28:L32"/>
    <mergeCell ref="M28:M32"/>
    <mergeCell ref="L34:L38"/>
    <mergeCell ref="M34:M38"/>
    <mergeCell ref="L16:L20"/>
    <mergeCell ref="M16:M20"/>
    <mergeCell ref="L22:L26"/>
    <mergeCell ref="M22:M26"/>
    <mergeCell ref="L4:L8"/>
    <mergeCell ref="M4:M8"/>
    <mergeCell ref="L10:L14"/>
    <mergeCell ref="M10:M14"/>
  </mergeCells>
  <printOptions/>
  <pageMargins left="0.46" right="0.31" top="0.22" bottom="0.37" header="0.21" footer="0.23"/>
  <pageSetup horizontalDpi="300" verticalDpi="300" orientation="portrait" scale="98" r:id="rId3"/>
  <ignoredErrors>
    <ignoredError sqref="L4" unlocked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74"/>
  <sheetViews>
    <sheetView workbookViewId="0" topLeftCell="A1">
      <selection activeCell="H61" sqref="H61"/>
    </sheetView>
  </sheetViews>
  <sheetFormatPr defaultColWidth="9.140625" defaultRowHeight="19.5" customHeight="1"/>
  <cols>
    <col min="1" max="1" width="5.00390625" style="0" customWidth="1"/>
    <col min="2" max="2" width="18.57421875" style="0" customWidth="1"/>
    <col min="3" max="3" width="4.28125" style="0" customWidth="1"/>
    <col min="4" max="4" width="19.421875" style="0" bestFit="1" customWidth="1"/>
    <col min="5" max="5" width="10.7109375" style="72" customWidth="1"/>
    <col min="6" max="11" width="12.57421875" style="0" customWidth="1"/>
  </cols>
  <sheetData>
    <row r="2" ht="19.5" customHeight="1" thickBot="1"/>
    <row r="3" spans="1:11" ht="24" thickBot="1">
      <c r="A3" s="207" t="s">
        <v>131</v>
      </c>
      <c r="B3" s="208" t="s">
        <v>3</v>
      </c>
      <c r="C3" s="209" t="s">
        <v>259</v>
      </c>
      <c r="D3" s="210" t="s">
        <v>186</v>
      </c>
      <c r="E3" s="208" t="s">
        <v>6</v>
      </c>
      <c r="F3" s="211" t="s">
        <v>12</v>
      </c>
      <c r="G3" s="211" t="s">
        <v>13</v>
      </c>
      <c r="H3" s="211" t="s">
        <v>14</v>
      </c>
      <c r="I3" s="211" t="s">
        <v>127</v>
      </c>
      <c r="J3" s="211" t="s">
        <v>128</v>
      </c>
      <c r="K3" s="211" t="s">
        <v>255</v>
      </c>
    </row>
    <row r="4" spans="1:11" ht="19.5" customHeight="1" thickBot="1">
      <c r="A4" s="121">
        <v>1</v>
      </c>
      <c r="B4" s="121"/>
      <c r="C4" s="90"/>
      <c r="F4" s="122"/>
      <c r="G4" s="39"/>
      <c r="H4" s="39"/>
      <c r="I4" s="39"/>
      <c r="J4" s="39"/>
      <c r="K4" s="39"/>
    </row>
    <row r="5" spans="1:11" ht="19.5" customHeight="1">
      <c r="A5" s="90"/>
      <c r="C5" s="90"/>
      <c r="F5" s="122"/>
      <c r="G5" s="39"/>
      <c r="H5" s="39"/>
      <c r="I5" s="39"/>
      <c r="J5" s="39"/>
      <c r="K5" s="39"/>
    </row>
    <row r="6" spans="1:11" ht="19.5" customHeight="1">
      <c r="A6" s="90"/>
      <c r="C6" s="90"/>
      <c r="F6" s="122"/>
      <c r="G6" s="39"/>
      <c r="H6" s="186"/>
      <c r="I6" s="39"/>
      <c r="J6" s="39"/>
      <c r="K6" s="39"/>
    </row>
    <row r="7" spans="1:11" ht="19.5" customHeight="1">
      <c r="A7" s="90"/>
      <c r="C7" s="90"/>
      <c r="F7" s="122"/>
      <c r="G7" s="39"/>
      <c r="H7" s="39"/>
      <c r="I7" s="39"/>
      <c r="J7" s="39"/>
      <c r="K7" s="39"/>
    </row>
    <row r="8" spans="1:11" ht="19.5" customHeight="1" thickBot="1">
      <c r="A8" s="90"/>
      <c r="C8" s="90"/>
      <c r="F8" s="50"/>
      <c r="G8" s="50"/>
      <c r="H8" s="50"/>
      <c r="I8" s="50"/>
      <c r="J8" s="50"/>
      <c r="K8" s="50"/>
    </row>
    <row r="9" spans="1:11" ht="19.5" customHeight="1" thickBot="1">
      <c r="A9" s="90"/>
      <c r="B9" s="91"/>
      <c r="C9" s="92"/>
      <c r="D9" s="91"/>
      <c r="E9" s="92"/>
      <c r="F9" s="92"/>
      <c r="G9" s="92"/>
      <c r="H9" s="92"/>
      <c r="I9" s="92"/>
      <c r="J9" s="92"/>
      <c r="K9" s="92"/>
    </row>
    <row r="10" spans="1:11" ht="19.5" customHeight="1" thickBot="1">
      <c r="A10" s="121">
        <v>2</v>
      </c>
      <c r="B10" s="121"/>
      <c r="C10" s="90"/>
      <c r="F10" s="122"/>
      <c r="G10" s="39"/>
      <c r="H10" s="39"/>
      <c r="I10" s="39"/>
      <c r="J10" s="39"/>
      <c r="K10" s="39"/>
    </row>
    <row r="11" spans="1:11" ht="19.5" customHeight="1">
      <c r="A11" s="90"/>
      <c r="C11" s="90"/>
      <c r="F11" s="122"/>
      <c r="G11" s="39"/>
      <c r="H11" s="39"/>
      <c r="I11" s="39"/>
      <c r="J11" s="39"/>
      <c r="K11" s="39"/>
    </row>
    <row r="12" spans="1:11" ht="19.5" customHeight="1">
      <c r="A12" s="90"/>
      <c r="C12" s="90"/>
      <c r="F12" s="122"/>
      <c r="G12" s="39"/>
      <c r="H12" s="186"/>
      <c r="I12" s="39"/>
      <c r="J12" s="39"/>
      <c r="K12" s="39"/>
    </row>
    <row r="13" spans="1:11" ht="19.5" customHeight="1">
      <c r="A13" s="90"/>
      <c r="C13" s="90"/>
      <c r="F13" s="122"/>
      <c r="G13" s="39"/>
      <c r="H13" s="39"/>
      <c r="I13" s="39"/>
      <c r="J13" s="39"/>
      <c r="K13" s="39"/>
    </row>
    <row r="14" spans="1:11" ht="19.5" customHeight="1" thickBot="1">
      <c r="A14" s="90"/>
      <c r="C14" s="90"/>
      <c r="F14" s="50"/>
      <c r="G14" s="50"/>
      <c r="H14" s="50"/>
      <c r="I14" s="50"/>
      <c r="J14" s="50"/>
      <c r="K14" s="50"/>
    </row>
    <row r="15" spans="1:11" ht="19.5" customHeight="1" thickBot="1">
      <c r="A15" s="90"/>
      <c r="B15" s="91"/>
      <c r="C15" s="92"/>
      <c r="D15" s="91"/>
      <c r="E15" s="92"/>
      <c r="F15" s="92"/>
      <c r="G15" s="92"/>
      <c r="H15" s="92"/>
      <c r="I15" s="92"/>
      <c r="J15" s="92"/>
      <c r="K15" s="92"/>
    </row>
    <row r="16" spans="1:11" ht="19.5" customHeight="1" thickBot="1">
      <c r="A16" s="121">
        <v>3</v>
      </c>
      <c r="B16" s="121"/>
      <c r="C16" s="90"/>
      <c r="F16" s="122"/>
      <c r="G16" s="39"/>
      <c r="H16" s="39"/>
      <c r="I16" s="39"/>
      <c r="J16" s="39"/>
      <c r="K16" s="39"/>
    </row>
    <row r="17" spans="1:11" ht="19.5" customHeight="1">
      <c r="A17" s="107"/>
      <c r="C17" s="90"/>
      <c r="F17" s="122"/>
      <c r="G17" s="39"/>
      <c r="H17" s="186"/>
      <c r="I17" s="39"/>
      <c r="J17" s="39"/>
      <c r="K17" s="39"/>
    </row>
    <row r="18" spans="1:11" ht="19.5" customHeight="1">
      <c r="A18" s="107"/>
      <c r="C18" s="90"/>
      <c r="F18" s="122"/>
      <c r="G18" s="39"/>
      <c r="H18" s="39"/>
      <c r="I18" s="39"/>
      <c r="J18" s="39"/>
      <c r="K18" s="39"/>
    </row>
    <row r="19" spans="1:11" ht="19.5" customHeight="1">
      <c r="A19" s="90"/>
      <c r="C19" s="90"/>
      <c r="F19" s="122"/>
      <c r="G19" s="39"/>
      <c r="H19" s="39"/>
      <c r="I19" s="39"/>
      <c r="J19" s="39"/>
      <c r="K19" s="39"/>
    </row>
    <row r="20" spans="1:11" ht="19.5" customHeight="1" thickBot="1">
      <c r="A20" s="90"/>
      <c r="C20" s="90"/>
      <c r="F20" s="50"/>
      <c r="G20" s="50"/>
      <c r="H20" s="50"/>
      <c r="I20" s="50"/>
      <c r="J20" s="50"/>
      <c r="K20" s="50"/>
    </row>
    <row r="21" spans="1:11" ht="19.5" customHeight="1" thickBot="1">
      <c r="A21" s="90"/>
      <c r="B21" s="91"/>
      <c r="C21" s="92"/>
      <c r="D21" s="91"/>
      <c r="E21" s="92"/>
      <c r="F21" s="92" t="s">
        <v>254</v>
      </c>
      <c r="G21" s="92"/>
      <c r="H21" s="92"/>
      <c r="I21" s="92"/>
      <c r="J21" s="92"/>
      <c r="K21" s="92"/>
    </row>
    <row r="22" spans="1:11" ht="19.5" customHeight="1" thickBot="1">
      <c r="A22" s="121">
        <v>4</v>
      </c>
      <c r="B22" s="121"/>
      <c r="C22" s="90"/>
      <c r="F22" s="122"/>
      <c r="G22" s="39"/>
      <c r="H22" s="39"/>
      <c r="I22" s="39"/>
      <c r="J22" s="39"/>
      <c r="K22" s="39"/>
    </row>
    <row r="23" spans="1:11" ht="19.5" customHeight="1">
      <c r="A23" s="90"/>
      <c r="C23" s="90"/>
      <c r="F23" s="122"/>
      <c r="G23" s="39"/>
      <c r="H23" s="39"/>
      <c r="I23" s="39"/>
      <c r="J23" s="39"/>
      <c r="K23" s="39"/>
    </row>
    <row r="24" spans="1:11" ht="19.5" customHeight="1">
      <c r="A24" s="90"/>
      <c r="C24" s="90"/>
      <c r="F24" s="122"/>
      <c r="G24" s="39"/>
      <c r="H24" s="186"/>
      <c r="I24" s="39"/>
      <c r="J24" s="39"/>
      <c r="K24" s="39"/>
    </row>
    <row r="25" spans="1:11" ht="19.5" customHeight="1">
      <c r="A25" s="90"/>
      <c r="C25" s="90"/>
      <c r="F25" s="122"/>
      <c r="G25" s="39"/>
      <c r="H25" s="39"/>
      <c r="I25" s="39"/>
      <c r="J25" s="39"/>
      <c r="K25" s="39"/>
    </row>
    <row r="26" spans="1:11" ht="19.5" customHeight="1" thickBot="1">
      <c r="A26" s="90"/>
      <c r="C26" s="90"/>
      <c r="F26" s="50"/>
      <c r="G26" s="50"/>
      <c r="H26" s="50"/>
      <c r="I26" s="50"/>
      <c r="J26" s="50"/>
      <c r="K26" s="50"/>
    </row>
    <row r="27" spans="1:11" ht="19.5" customHeight="1" thickBot="1">
      <c r="A27" s="90"/>
      <c r="B27" s="91"/>
      <c r="C27" s="92"/>
      <c r="D27" s="91"/>
      <c r="E27" s="92"/>
      <c r="F27" s="92" t="s">
        <v>254</v>
      </c>
      <c r="G27" s="92"/>
      <c r="H27" s="92"/>
      <c r="I27" s="92"/>
      <c r="J27" s="92"/>
      <c r="K27" s="92"/>
    </row>
    <row r="28" spans="1:11" ht="19.5" customHeight="1" thickBot="1">
      <c r="A28" s="121">
        <v>5</v>
      </c>
      <c r="B28" s="121"/>
      <c r="C28" s="90"/>
      <c r="F28" s="122"/>
      <c r="G28" s="39"/>
      <c r="H28" s="39"/>
      <c r="I28" s="39"/>
      <c r="J28" s="39"/>
      <c r="K28" s="39"/>
    </row>
    <row r="29" spans="1:11" ht="19.5" customHeight="1">
      <c r="A29" s="90"/>
      <c r="C29" s="90"/>
      <c r="F29" s="122"/>
      <c r="G29" s="39"/>
      <c r="H29" s="39"/>
      <c r="I29" s="39"/>
      <c r="J29" s="39"/>
      <c r="K29" s="39"/>
    </row>
    <row r="30" spans="1:11" ht="19.5" customHeight="1">
      <c r="A30" s="90"/>
      <c r="C30" s="90"/>
      <c r="F30" s="122"/>
      <c r="G30" s="39"/>
      <c r="H30" s="186"/>
      <c r="I30" s="39"/>
      <c r="J30" s="39"/>
      <c r="K30" s="39"/>
    </row>
    <row r="31" spans="1:11" ht="19.5" customHeight="1">
      <c r="A31" s="90"/>
      <c r="C31" s="90"/>
      <c r="F31" s="122"/>
      <c r="G31" s="39"/>
      <c r="H31" s="186"/>
      <c r="I31" s="39"/>
      <c r="J31" s="39"/>
      <c r="K31" s="39"/>
    </row>
    <row r="32" spans="1:11" ht="19.5" customHeight="1" thickBot="1">
      <c r="A32" s="90"/>
      <c r="C32" s="90"/>
      <c r="F32" s="50"/>
      <c r="G32" s="50"/>
      <c r="H32" s="50"/>
      <c r="I32" s="50"/>
      <c r="J32" s="50"/>
      <c r="K32" s="50"/>
    </row>
    <row r="33" spans="1:11" ht="19.5" customHeight="1" thickBot="1">
      <c r="A33" s="90"/>
      <c r="B33" s="91"/>
      <c r="C33" s="92"/>
      <c r="E33" s="92"/>
      <c r="F33" s="92"/>
      <c r="G33" s="92"/>
      <c r="H33" s="92"/>
      <c r="I33" s="92"/>
      <c r="J33" s="92"/>
      <c r="K33" s="92"/>
    </row>
    <row r="34" spans="1:11" ht="19.5" customHeight="1" thickBot="1">
      <c r="A34" s="121">
        <v>6</v>
      </c>
      <c r="B34" s="121"/>
      <c r="C34" s="90"/>
      <c r="F34" s="122"/>
      <c r="G34" s="39"/>
      <c r="H34" s="39"/>
      <c r="I34" s="39"/>
      <c r="J34" s="39"/>
      <c r="K34" s="39"/>
    </row>
    <row r="35" spans="1:11" ht="19.5" customHeight="1">
      <c r="A35" s="90"/>
      <c r="C35" s="90"/>
      <c r="F35" s="122"/>
      <c r="G35" s="39"/>
      <c r="H35" s="39"/>
      <c r="I35" s="39"/>
      <c r="J35" s="39"/>
      <c r="K35" s="39"/>
    </row>
    <row r="36" spans="1:11" ht="19.5" customHeight="1">
      <c r="A36" s="90"/>
      <c r="C36" s="90"/>
      <c r="F36" s="122"/>
      <c r="G36" s="39"/>
      <c r="H36" s="39"/>
      <c r="I36" s="39"/>
      <c r="J36" s="39"/>
      <c r="K36" s="39"/>
    </row>
    <row r="37" spans="1:11" ht="19.5" customHeight="1">
      <c r="A37" s="90"/>
      <c r="C37" s="90"/>
      <c r="F37" s="122"/>
      <c r="G37" s="39"/>
      <c r="H37" s="39"/>
      <c r="I37" s="39"/>
      <c r="J37" s="39"/>
      <c r="K37" s="39"/>
    </row>
    <row r="38" spans="1:11" ht="19.5" customHeight="1" thickBot="1">
      <c r="A38" s="90"/>
      <c r="C38" s="90"/>
      <c r="F38" s="50"/>
      <c r="G38" s="50"/>
      <c r="H38" s="50"/>
      <c r="I38" s="50"/>
      <c r="J38" s="50"/>
      <c r="K38" s="50"/>
    </row>
    <row r="39" spans="1:11" ht="19.5" customHeight="1" thickBot="1">
      <c r="A39" s="90"/>
      <c r="B39" s="91"/>
      <c r="C39" s="92"/>
      <c r="E39" s="92"/>
      <c r="F39" s="92"/>
      <c r="G39" s="92"/>
      <c r="H39" s="92"/>
      <c r="I39" s="92"/>
      <c r="J39" s="92"/>
      <c r="K39" s="92"/>
    </row>
    <row r="40" spans="1:11" ht="19.5" customHeight="1" thickBot="1">
      <c r="A40" s="121">
        <v>7</v>
      </c>
      <c r="B40" s="121"/>
      <c r="C40" s="90"/>
      <c r="F40" s="122"/>
      <c r="G40" s="39"/>
      <c r="H40" s="39"/>
      <c r="I40" s="39"/>
      <c r="J40" s="39"/>
      <c r="K40" s="39"/>
    </row>
    <row r="41" spans="1:11" ht="19.5" customHeight="1">
      <c r="A41" s="90"/>
      <c r="C41" s="90"/>
      <c r="F41" s="122"/>
      <c r="G41" s="39"/>
      <c r="H41" s="186"/>
      <c r="I41" s="39"/>
      <c r="J41" s="39"/>
      <c r="K41" s="39"/>
    </row>
    <row r="42" spans="1:11" ht="19.5" customHeight="1">
      <c r="A42" s="90"/>
      <c r="C42" s="90"/>
      <c r="F42" s="122"/>
      <c r="G42" s="39"/>
      <c r="H42" s="186"/>
      <c r="I42" s="39"/>
      <c r="J42" s="39"/>
      <c r="K42" s="39"/>
    </row>
    <row r="43" spans="1:11" ht="19.5" customHeight="1">
      <c r="A43" s="90"/>
      <c r="C43" s="90"/>
      <c r="F43" s="122"/>
      <c r="G43" s="39"/>
      <c r="H43" s="186"/>
      <c r="I43" s="39"/>
      <c r="J43" s="39"/>
      <c r="K43" s="39"/>
    </row>
    <row r="44" spans="1:11" ht="19.5" customHeight="1" thickBot="1">
      <c r="A44" s="90"/>
      <c r="C44" s="90"/>
      <c r="F44" s="50"/>
      <c r="G44" s="50"/>
      <c r="H44" s="50"/>
      <c r="I44" s="50"/>
      <c r="J44" s="50"/>
      <c r="K44" s="50"/>
    </row>
    <row r="45" spans="1:11" ht="19.5" customHeight="1" thickBot="1">
      <c r="A45" s="90"/>
      <c r="B45" s="91"/>
      <c r="C45" s="92"/>
      <c r="E45" s="92"/>
      <c r="F45" s="92"/>
      <c r="G45" s="92"/>
      <c r="H45" s="92"/>
      <c r="I45" s="92"/>
      <c r="J45" s="92"/>
      <c r="K45" s="92"/>
    </row>
    <row r="46" spans="1:11" ht="19.5" customHeight="1" thickBot="1">
      <c r="A46" s="121">
        <v>8</v>
      </c>
      <c r="B46" s="121"/>
      <c r="C46" s="90"/>
      <c r="F46" s="122"/>
      <c r="G46" s="39"/>
      <c r="H46" s="39"/>
      <c r="I46" s="39"/>
      <c r="J46" s="39"/>
      <c r="K46" s="39"/>
    </row>
    <row r="47" spans="1:11" ht="19.5" customHeight="1">
      <c r="A47" s="90"/>
      <c r="C47" s="90"/>
      <c r="F47" s="122"/>
      <c r="G47" s="39"/>
      <c r="H47" s="39"/>
      <c r="I47" s="39"/>
      <c r="J47" s="39"/>
      <c r="K47" s="39"/>
    </row>
    <row r="48" spans="1:11" ht="19.5" customHeight="1">
      <c r="A48" s="90"/>
      <c r="C48" s="90"/>
      <c r="F48" s="122"/>
      <c r="G48" s="39"/>
      <c r="H48" s="186"/>
      <c r="I48" s="39"/>
      <c r="J48" s="39"/>
      <c r="K48" s="39"/>
    </row>
    <row r="49" spans="1:11" ht="19.5" customHeight="1">
      <c r="A49" s="90"/>
      <c r="C49" s="90"/>
      <c r="F49" s="122"/>
      <c r="G49" s="39"/>
      <c r="H49" s="186"/>
      <c r="I49" s="39"/>
      <c r="J49" s="39"/>
      <c r="K49" s="39"/>
    </row>
    <row r="50" spans="1:11" ht="19.5" customHeight="1" thickBot="1">
      <c r="A50" s="90"/>
      <c r="C50" s="90"/>
      <c r="F50" s="50"/>
      <c r="G50" s="50"/>
      <c r="H50" s="50"/>
      <c r="I50" s="50"/>
      <c r="J50" s="50"/>
      <c r="K50" s="50"/>
    </row>
    <row r="51" spans="1:11" ht="19.5" customHeight="1" thickBot="1">
      <c r="A51" s="90"/>
      <c r="B51" s="91"/>
      <c r="C51" s="92"/>
      <c r="E51" s="92"/>
      <c r="F51" s="92"/>
      <c r="G51" s="92"/>
      <c r="H51" s="92"/>
      <c r="I51" s="92"/>
      <c r="J51" s="92"/>
      <c r="K51" s="92"/>
    </row>
    <row r="52" spans="1:11" ht="19.5" customHeight="1" thickBot="1">
      <c r="A52" s="121">
        <v>9</v>
      </c>
      <c r="B52" s="121"/>
      <c r="C52" s="90"/>
      <c r="F52" s="122"/>
      <c r="G52" s="39"/>
      <c r="H52" s="39"/>
      <c r="I52" s="39"/>
      <c r="J52" s="39"/>
      <c r="K52" s="39"/>
    </row>
    <row r="53" spans="1:11" ht="19.5" customHeight="1">
      <c r="A53" s="90"/>
      <c r="C53" s="90"/>
      <c r="F53" s="122"/>
      <c r="G53" s="39"/>
      <c r="H53" s="39"/>
      <c r="I53" s="39"/>
      <c r="J53" s="39"/>
      <c r="K53" s="39"/>
    </row>
    <row r="54" spans="1:11" ht="19.5" customHeight="1">
      <c r="A54" s="90"/>
      <c r="C54" s="90"/>
      <c r="F54" s="122"/>
      <c r="G54" s="39"/>
      <c r="H54" s="39"/>
      <c r="I54" s="39"/>
      <c r="J54" s="39"/>
      <c r="K54" s="39"/>
    </row>
    <row r="55" spans="1:11" ht="19.5" customHeight="1">
      <c r="A55" s="90"/>
      <c r="C55" s="90"/>
      <c r="F55" s="122"/>
      <c r="G55" s="39"/>
      <c r="H55" s="39"/>
      <c r="I55" s="39"/>
      <c r="J55" s="39"/>
      <c r="K55" s="39"/>
    </row>
    <row r="56" spans="1:11" ht="19.5" customHeight="1" thickBot="1">
      <c r="A56" s="90"/>
      <c r="C56" s="90"/>
      <c r="F56" s="50"/>
      <c r="G56" s="50"/>
      <c r="H56" s="50"/>
      <c r="I56" s="50"/>
      <c r="J56" s="50"/>
      <c r="K56" s="50"/>
    </row>
    <row r="57" spans="1:11" ht="19.5" customHeight="1" thickBot="1">
      <c r="A57" s="90"/>
      <c r="B57" s="91"/>
      <c r="C57" s="92"/>
      <c r="E57" s="92"/>
      <c r="F57" s="92"/>
      <c r="G57" s="92"/>
      <c r="H57" s="92"/>
      <c r="I57" s="92"/>
      <c r="J57" s="92"/>
      <c r="K57" s="92"/>
    </row>
    <row r="58" spans="1:11" ht="19.5" customHeight="1" thickBot="1">
      <c r="A58" s="121">
        <v>10</v>
      </c>
      <c r="B58" s="121"/>
      <c r="C58" s="90"/>
      <c r="F58" s="122"/>
      <c r="G58" s="39"/>
      <c r="H58" s="39"/>
      <c r="I58" s="39"/>
      <c r="J58" s="39"/>
      <c r="K58" s="39"/>
    </row>
    <row r="59" spans="1:11" ht="19.5" customHeight="1">
      <c r="A59" s="90"/>
      <c r="C59" s="90"/>
      <c r="F59" s="122"/>
      <c r="G59" s="39"/>
      <c r="H59" s="39"/>
      <c r="I59" s="39"/>
      <c r="J59" s="39"/>
      <c r="K59" s="39"/>
    </row>
    <row r="60" spans="1:11" ht="19.5" customHeight="1">
      <c r="A60" s="90"/>
      <c r="C60" s="90"/>
      <c r="F60" s="122"/>
      <c r="G60" s="39"/>
      <c r="H60" s="39"/>
      <c r="I60" s="39"/>
      <c r="J60" s="39"/>
      <c r="K60" s="39"/>
    </row>
    <row r="61" spans="1:11" ht="19.5" customHeight="1">
      <c r="A61" s="90"/>
      <c r="C61" s="90"/>
      <c r="F61" s="122"/>
      <c r="G61" s="39"/>
      <c r="H61" s="39"/>
      <c r="I61" s="39"/>
      <c r="J61" s="39"/>
      <c r="K61" s="39"/>
    </row>
    <row r="62" spans="1:11" ht="19.5" customHeight="1" thickBot="1">
      <c r="A62" s="90"/>
      <c r="C62" s="90"/>
      <c r="F62" s="50"/>
      <c r="G62" s="50"/>
      <c r="H62" s="50"/>
      <c r="I62" s="50"/>
      <c r="J62" s="50"/>
      <c r="K62" s="50"/>
    </row>
    <row r="63" spans="1:11" ht="19.5" customHeight="1" thickBot="1">
      <c r="A63" s="90"/>
      <c r="B63" s="91"/>
      <c r="C63" s="92"/>
      <c r="E63" s="92"/>
      <c r="F63" s="92"/>
      <c r="G63" s="92"/>
      <c r="H63" s="92"/>
      <c r="I63" s="92"/>
      <c r="J63" s="92"/>
      <c r="K63" s="92"/>
    </row>
    <row r="64" spans="1:11" ht="19.5" customHeight="1" thickBot="1">
      <c r="A64" s="121">
        <v>11</v>
      </c>
      <c r="B64" s="121"/>
      <c r="C64" s="90"/>
      <c r="F64" s="122"/>
      <c r="G64" s="39"/>
      <c r="H64" s="39"/>
      <c r="I64" s="39"/>
      <c r="J64" s="39"/>
      <c r="K64" s="39"/>
    </row>
    <row r="65" spans="1:11" ht="19.5" customHeight="1">
      <c r="A65" s="90"/>
      <c r="C65" s="90"/>
      <c r="F65" s="122"/>
      <c r="G65" s="39"/>
      <c r="H65" s="39"/>
      <c r="I65" s="39"/>
      <c r="J65" s="39"/>
      <c r="K65" s="39"/>
    </row>
    <row r="66" spans="1:11" ht="19.5" customHeight="1">
      <c r="A66" s="90"/>
      <c r="C66" s="90"/>
      <c r="F66" s="122"/>
      <c r="G66" s="39"/>
      <c r="H66" s="39"/>
      <c r="I66" s="39"/>
      <c r="J66" s="39"/>
      <c r="K66" s="39"/>
    </row>
    <row r="67" spans="1:11" ht="19.5" customHeight="1">
      <c r="A67" s="90"/>
      <c r="C67" s="90"/>
      <c r="F67" s="122"/>
      <c r="G67" s="39"/>
      <c r="H67" s="39"/>
      <c r="I67" s="39"/>
      <c r="J67" s="39"/>
      <c r="K67" s="39"/>
    </row>
    <row r="68" spans="1:11" ht="19.5" customHeight="1" thickBot="1">
      <c r="A68" s="90"/>
      <c r="C68" s="90"/>
      <c r="F68" s="50"/>
      <c r="G68" s="50"/>
      <c r="H68" s="50"/>
      <c r="I68" s="50"/>
      <c r="J68" s="50"/>
      <c r="K68" s="50"/>
    </row>
    <row r="69" spans="1:11" ht="19.5" customHeight="1" thickBot="1">
      <c r="A69" s="90"/>
      <c r="B69" s="91"/>
      <c r="C69" s="92"/>
      <c r="E69" s="92"/>
      <c r="F69" s="92"/>
      <c r="G69" s="92"/>
      <c r="H69" s="92"/>
      <c r="I69" s="92"/>
      <c r="J69" s="92"/>
      <c r="K69" s="92"/>
    </row>
    <row r="70" spans="1:11" ht="19.5" customHeight="1" thickBot="1">
      <c r="A70" s="121">
        <v>12</v>
      </c>
      <c r="B70" s="121"/>
      <c r="C70" s="72"/>
      <c r="F70" s="122"/>
      <c r="G70" s="39"/>
      <c r="H70" s="39"/>
      <c r="I70" s="39"/>
      <c r="J70" s="39"/>
      <c r="K70" s="39"/>
    </row>
    <row r="71" spans="1:11" ht="19.5" customHeight="1">
      <c r="A71" s="90"/>
      <c r="C71" s="72"/>
      <c r="F71" s="122"/>
      <c r="G71" s="39"/>
      <c r="H71" s="39"/>
      <c r="I71" s="39"/>
      <c r="J71" s="39"/>
      <c r="K71" s="39"/>
    </row>
    <row r="72" spans="1:11" ht="19.5" customHeight="1">
      <c r="A72" s="90"/>
      <c r="C72" s="72"/>
      <c r="F72" s="122"/>
      <c r="G72" s="39"/>
      <c r="H72" s="39"/>
      <c r="I72" s="39"/>
      <c r="J72" s="39"/>
      <c r="K72" s="39"/>
    </row>
    <row r="73" spans="1:11" ht="19.5" customHeight="1">
      <c r="A73" s="90"/>
      <c r="C73" s="72"/>
      <c r="F73" s="122"/>
      <c r="G73" s="39"/>
      <c r="H73" s="222"/>
      <c r="I73" s="39"/>
      <c r="J73" s="39"/>
      <c r="K73" s="39"/>
    </row>
    <row r="74" spans="1:11" ht="19.5" customHeight="1" thickBot="1">
      <c r="A74" s="90"/>
      <c r="C74" s="72"/>
      <c r="F74" s="50"/>
      <c r="G74" s="50"/>
      <c r="H74" s="50"/>
      <c r="I74" s="50"/>
      <c r="J74" s="50"/>
      <c r="K74" s="50"/>
    </row>
  </sheetData>
  <conditionalFormatting sqref="D4:D7 D10:D13 D16:D19 D22:D25 D56:D74 D28:D52">
    <cfRule type="cellIs" priority="1" dxfId="1" operator="equal" stopIfTrue="1">
      <formula>"GHOST"</formula>
    </cfRule>
  </conditionalFormatting>
  <printOptions/>
  <pageMargins left="0.31" right="0.2" top="0.42" bottom="1" header="0.23" footer="0.5"/>
  <pageSetup horizontalDpi="600" verticalDpi="600" orientation="landscape" r:id="rId1"/>
  <rowBreaks count="2" manualBreakCount="2">
    <brk id="27" max="10" man="1"/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L16" sqref="L16"/>
    </sheetView>
  </sheetViews>
  <sheetFormatPr defaultColWidth="9.140625" defaultRowHeight="12.75"/>
  <cols>
    <col min="1" max="1" width="13.57421875" style="0" customWidth="1"/>
    <col min="2" max="2" width="35.57421875" style="0" customWidth="1"/>
    <col min="3" max="3" width="19.421875" style="0" customWidth="1"/>
    <col min="4" max="4" width="21.28125" style="72" bestFit="1" customWidth="1"/>
    <col min="5" max="5" width="9.7109375" style="0" bestFit="1" customWidth="1"/>
    <col min="6" max="6" width="12.8515625" style="0" bestFit="1" customWidth="1"/>
  </cols>
  <sheetData>
    <row r="1" spans="1:14" ht="18" thickBot="1">
      <c r="A1" s="247" t="s">
        <v>131</v>
      </c>
      <c r="B1" s="247" t="s">
        <v>3</v>
      </c>
      <c r="C1" s="247" t="s">
        <v>25</v>
      </c>
      <c r="D1" s="247" t="s">
        <v>26</v>
      </c>
      <c r="I1" s="207" t="s">
        <v>131</v>
      </c>
      <c r="J1" s="208" t="s">
        <v>3</v>
      </c>
      <c r="K1" s="208" t="s">
        <v>25</v>
      </c>
      <c r="L1" s="208" t="s">
        <v>26</v>
      </c>
      <c r="M1" s="208" t="s">
        <v>266</v>
      </c>
      <c r="N1" s="208" t="s">
        <v>28</v>
      </c>
    </row>
    <row r="2" spans="1:10" ht="18" thickBot="1">
      <c r="A2" s="248"/>
      <c r="B2" s="248"/>
      <c r="C2" s="249"/>
      <c r="D2" s="252"/>
      <c r="I2" s="121">
        <v>1</v>
      </c>
      <c r="J2" s="121"/>
    </row>
    <row r="3" spans="1:9" ht="17.25">
      <c r="A3" s="248"/>
      <c r="B3" s="248"/>
      <c r="C3" s="249"/>
      <c r="D3" s="252"/>
      <c r="I3" s="90"/>
    </row>
    <row r="4" spans="1:9" ht="17.25">
      <c r="A4" s="248"/>
      <c r="B4" s="248"/>
      <c r="C4" s="249"/>
      <c r="D4" s="252"/>
      <c r="I4" s="90"/>
    </row>
    <row r="5" spans="1:9" ht="17.25">
      <c r="A5" s="248"/>
      <c r="B5" s="248"/>
      <c r="C5" s="249"/>
      <c r="D5" s="252"/>
      <c r="I5" s="90"/>
    </row>
    <row r="6" spans="1:9" ht="17.25">
      <c r="A6" s="248"/>
      <c r="B6" s="248"/>
      <c r="C6" s="249"/>
      <c r="D6" s="252"/>
      <c r="I6" s="90"/>
    </row>
    <row r="7" spans="1:10" ht="18" thickBot="1">
      <c r="A7" s="248"/>
      <c r="B7" s="248"/>
      <c r="C7" s="249"/>
      <c r="D7" s="252"/>
      <c r="I7" s="90"/>
      <c r="J7" s="91"/>
    </row>
    <row r="8" spans="1:10" ht="18" thickBot="1">
      <c r="A8" s="248"/>
      <c r="B8" s="248"/>
      <c r="C8" s="249"/>
      <c r="D8" s="252"/>
      <c r="I8" s="121">
        <v>2</v>
      </c>
      <c r="J8" s="121"/>
    </row>
    <row r="9" spans="1:9" ht="17.25">
      <c r="A9" s="248"/>
      <c r="B9" s="248"/>
      <c r="C9" s="249"/>
      <c r="D9" s="252"/>
      <c r="I9" s="90"/>
    </row>
    <row r="10" spans="1:9" ht="17.25">
      <c r="A10" s="248"/>
      <c r="B10" s="248"/>
      <c r="C10" s="249"/>
      <c r="D10" s="252"/>
      <c r="I10" s="90"/>
    </row>
    <row r="11" spans="1:9" ht="17.25">
      <c r="A11" s="248"/>
      <c r="B11" s="248"/>
      <c r="C11" s="249"/>
      <c r="D11" s="252"/>
      <c r="I11" s="90"/>
    </row>
    <row r="12" spans="1:9" ht="17.25">
      <c r="A12" s="248"/>
      <c r="B12" s="248"/>
      <c r="C12" s="249"/>
      <c r="D12" s="252"/>
      <c r="I12" s="90"/>
    </row>
    <row r="13" spans="1:10" ht="18" thickBot="1">
      <c r="A13" s="248"/>
      <c r="B13" s="248"/>
      <c r="C13" s="249"/>
      <c r="D13" s="252"/>
      <c r="I13" s="90"/>
      <c r="J13" s="91"/>
    </row>
    <row r="14" spans="1:10" ht="18" thickBot="1">
      <c r="A14" s="250"/>
      <c r="B14" s="250"/>
      <c r="C14" s="250"/>
      <c r="D14" s="253"/>
      <c r="I14" s="121">
        <v>3</v>
      </c>
      <c r="J14" s="121"/>
    </row>
    <row r="15" spans="1:9" ht="17.25">
      <c r="A15" s="250"/>
      <c r="B15" s="250"/>
      <c r="C15" s="250"/>
      <c r="D15" s="253"/>
      <c r="I15" s="107"/>
    </row>
    <row r="16" spans="1:9" ht="17.25">
      <c r="A16" s="250"/>
      <c r="B16" s="250"/>
      <c r="C16" s="250"/>
      <c r="D16" s="253"/>
      <c r="I16" s="107"/>
    </row>
    <row r="17" spans="1:9" ht="17.25">
      <c r="A17" s="250"/>
      <c r="B17" s="250"/>
      <c r="C17" s="250"/>
      <c r="D17" s="253"/>
      <c r="I17" s="90"/>
    </row>
    <row r="18" spans="1:9" ht="17.25">
      <c r="A18" s="251" t="s">
        <v>131</v>
      </c>
      <c r="B18" s="251" t="s">
        <v>3</v>
      </c>
      <c r="C18" s="251" t="s">
        <v>266</v>
      </c>
      <c r="D18" s="251" t="s">
        <v>28</v>
      </c>
      <c r="I18" s="90"/>
    </row>
    <row r="19" spans="1:10" ht="18" thickBot="1">
      <c r="A19" s="248"/>
      <c r="B19" s="248"/>
      <c r="C19" s="249"/>
      <c r="D19" s="252"/>
      <c r="I19" s="90"/>
      <c r="J19" s="91"/>
    </row>
    <row r="20" spans="1:10" ht="18" thickBot="1">
      <c r="A20" s="248"/>
      <c r="B20" s="248"/>
      <c r="C20" s="249"/>
      <c r="D20" s="252"/>
      <c r="I20" s="121">
        <v>4</v>
      </c>
      <c r="J20" s="121"/>
    </row>
    <row r="21" spans="1:9" ht="17.25">
      <c r="A21" s="248"/>
      <c r="B21" s="248"/>
      <c r="C21" s="249"/>
      <c r="D21" s="252"/>
      <c r="I21" s="90"/>
    </row>
    <row r="22" spans="1:9" ht="17.25">
      <c r="A22" s="248"/>
      <c r="B22" s="248"/>
      <c r="C22" s="249"/>
      <c r="D22" s="252"/>
      <c r="I22" s="90"/>
    </row>
    <row r="23" spans="1:9" ht="17.25">
      <c r="A23" s="248"/>
      <c r="B23" s="248"/>
      <c r="C23" s="249"/>
      <c r="D23" s="252"/>
      <c r="I23" s="90"/>
    </row>
    <row r="24" spans="1:9" ht="17.25">
      <c r="A24" s="248"/>
      <c r="B24" s="248"/>
      <c r="C24" s="249"/>
      <c r="D24" s="252"/>
      <c r="I24" s="90"/>
    </row>
    <row r="25" spans="1:10" ht="18" thickBot="1">
      <c r="A25" s="248"/>
      <c r="B25" s="248"/>
      <c r="C25" s="249"/>
      <c r="D25" s="252"/>
      <c r="I25" s="90"/>
      <c r="J25" s="91"/>
    </row>
    <row r="26" spans="1:10" ht="18" thickBot="1">
      <c r="A26" s="248"/>
      <c r="B26" s="248"/>
      <c r="C26" s="249"/>
      <c r="D26" s="252"/>
      <c r="I26" s="121">
        <v>5</v>
      </c>
      <c r="J26" s="121"/>
    </row>
    <row r="27" spans="1:9" ht="17.25">
      <c r="A27" s="248"/>
      <c r="B27" s="248"/>
      <c r="C27" s="249"/>
      <c r="D27" s="252"/>
      <c r="I27" s="90"/>
    </row>
    <row r="28" spans="1:9" ht="17.25">
      <c r="A28" s="248"/>
      <c r="B28" s="248"/>
      <c r="C28" s="249"/>
      <c r="D28" s="252"/>
      <c r="I28" s="90"/>
    </row>
    <row r="29" spans="1:9" ht="17.25">
      <c r="A29" s="248"/>
      <c r="B29" s="248"/>
      <c r="C29" s="249"/>
      <c r="D29" s="252"/>
      <c r="I29" s="90"/>
    </row>
    <row r="30" spans="1:9" ht="17.25">
      <c r="A30" s="248"/>
      <c r="B30" s="248"/>
      <c r="C30" s="249"/>
      <c r="D30" s="252"/>
      <c r="I30" s="90"/>
    </row>
    <row r="31" spans="9:10" ht="13.5" thickBot="1">
      <c r="I31" s="90"/>
      <c r="J31" s="91"/>
    </row>
    <row r="32" spans="9:10" ht="13.5" thickBot="1">
      <c r="I32" s="121">
        <v>6</v>
      </c>
      <c r="J32" s="121"/>
    </row>
    <row r="33" ht="12.75">
      <c r="I33" s="90"/>
    </row>
    <row r="34" ht="12.75">
      <c r="I34" s="90"/>
    </row>
    <row r="35" ht="12.75">
      <c r="I35" s="90"/>
    </row>
    <row r="36" ht="12.75">
      <c r="I36" s="90"/>
    </row>
    <row r="37" spans="9:10" ht="13.5" thickBot="1">
      <c r="I37" s="90"/>
      <c r="J37" s="91"/>
    </row>
    <row r="38" spans="9:10" ht="13.5" thickBot="1">
      <c r="I38" s="121">
        <v>7</v>
      </c>
      <c r="J38" s="121"/>
    </row>
    <row r="39" ht="12.75">
      <c r="I39" s="90"/>
    </row>
    <row r="40" ht="12.75">
      <c r="I40" s="90"/>
    </row>
    <row r="41" ht="12.75">
      <c r="I41" s="90"/>
    </row>
    <row r="42" ht="12.75">
      <c r="I42" s="90"/>
    </row>
    <row r="43" spans="9:10" ht="13.5" thickBot="1">
      <c r="I43" s="90"/>
      <c r="J43" s="91"/>
    </row>
    <row r="44" spans="9:10" ht="13.5" thickBot="1">
      <c r="I44" s="121">
        <v>8</v>
      </c>
      <c r="J44" s="121"/>
    </row>
    <row r="45" ht="12.75">
      <c r="I45" s="90"/>
    </row>
    <row r="46" ht="12.75">
      <c r="I46" s="90"/>
    </row>
    <row r="47" ht="12.75">
      <c r="I47" s="90"/>
    </row>
    <row r="48" ht="12.75">
      <c r="I48" s="90"/>
    </row>
    <row r="49" spans="9:10" ht="13.5" thickBot="1">
      <c r="I49" s="90"/>
      <c r="J49" s="91"/>
    </row>
    <row r="50" spans="9:10" ht="13.5" thickBot="1">
      <c r="I50" s="121">
        <v>9</v>
      </c>
      <c r="J50" s="121"/>
    </row>
    <row r="51" ht="12.75">
      <c r="I51" s="90"/>
    </row>
    <row r="52" ht="12.75">
      <c r="I52" s="90"/>
    </row>
    <row r="53" ht="12.75">
      <c r="I53" s="90"/>
    </row>
    <row r="54" ht="12.75">
      <c r="I54" s="90"/>
    </row>
    <row r="55" spans="9:10" ht="13.5" thickBot="1">
      <c r="I55" s="90"/>
      <c r="J55" s="91"/>
    </row>
    <row r="56" spans="9:10" ht="13.5" thickBot="1">
      <c r="I56" s="121">
        <v>10</v>
      </c>
      <c r="J56" s="121"/>
    </row>
    <row r="57" ht="12.75">
      <c r="I57" s="90"/>
    </row>
    <row r="58" ht="12.75">
      <c r="I58" s="90"/>
    </row>
    <row r="59" ht="12.75">
      <c r="I59" s="90"/>
    </row>
    <row r="60" ht="12.75">
      <c r="I60" s="90"/>
    </row>
    <row r="61" spans="9:10" ht="13.5" thickBot="1">
      <c r="I61" s="90"/>
      <c r="J61" s="91"/>
    </row>
    <row r="62" spans="9:10" ht="13.5" thickBot="1">
      <c r="I62" s="121">
        <v>11</v>
      </c>
      <c r="J62" s="121"/>
    </row>
    <row r="63" ht="12.75">
      <c r="I63" s="90"/>
    </row>
    <row r="64" ht="12.75">
      <c r="I64" s="90"/>
    </row>
    <row r="65" ht="12.75">
      <c r="I65" s="90"/>
    </row>
    <row r="66" ht="12.75">
      <c r="I66" s="90"/>
    </row>
    <row r="67" spans="9:10" ht="13.5" thickBot="1">
      <c r="I67" s="90"/>
      <c r="J67" s="91"/>
    </row>
    <row r="68" spans="9:10" ht="13.5" thickBot="1">
      <c r="I68" s="121">
        <v>12</v>
      </c>
      <c r="J68" s="12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9"/>
  <sheetViews>
    <sheetView workbookViewId="0" topLeftCell="A1">
      <selection activeCell="A1" sqref="A1:B1"/>
    </sheetView>
  </sheetViews>
  <sheetFormatPr defaultColWidth="9.140625" defaultRowHeight="12.75"/>
  <cols>
    <col min="1" max="1" width="9.140625" style="72" customWidth="1"/>
    <col min="2" max="2" width="11.57421875" style="0" customWidth="1"/>
    <col min="3" max="3" width="8.00390625" style="72" customWidth="1"/>
    <col min="4" max="4" width="20.57421875" style="0" customWidth="1"/>
    <col min="5" max="5" width="8.28125" style="72" customWidth="1"/>
    <col min="6" max="6" width="19.140625" style="0" customWidth="1"/>
    <col min="7" max="7" width="8.00390625" style="72" bestFit="1" customWidth="1"/>
    <col min="9" max="9" width="10.00390625" style="72" customWidth="1"/>
    <col min="11" max="12" width="8.140625" style="0" customWidth="1"/>
    <col min="13" max="13" width="9.7109375" style="0" customWidth="1"/>
    <col min="14" max="14" width="9.7109375" style="0" bestFit="1" customWidth="1"/>
    <col min="15" max="15" width="7.8515625" style="0" customWidth="1"/>
    <col min="25" max="25" width="9.140625" style="72" customWidth="1"/>
    <col min="26" max="26" width="12.28125" style="72" customWidth="1"/>
  </cols>
  <sheetData>
    <row r="1" spans="1:26" ht="13.5" thickBot="1">
      <c r="A1" s="238" t="s">
        <v>262</v>
      </c>
      <c r="B1" s="239"/>
      <c r="F1" s="133" t="s">
        <v>156</v>
      </c>
      <c r="H1" s="321" t="s">
        <v>154</v>
      </c>
      <c r="I1" s="322"/>
      <c r="K1" s="323" t="s">
        <v>155</v>
      </c>
      <c r="L1" s="324"/>
      <c r="N1" s="323" t="s">
        <v>187</v>
      </c>
      <c r="O1" s="324"/>
      <c r="Y1" s="124"/>
      <c r="Z1" s="125"/>
    </row>
    <row r="2" spans="1:26" s="141" customFormat="1" ht="30">
      <c r="A2" s="151" t="s">
        <v>131</v>
      </c>
      <c r="B2" s="152" t="s">
        <v>133</v>
      </c>
      <c r="C2" s="153" t="s">
        <v>151</v>
      </c>
      <c r="D2" s="151" t="s">
        <v>189</v>
      </c>
      <c r="E2" s="151" t="s">
        <v>136</v>
      </c>
      <c r="F2" s="151" t="s">
        <v>137</v>
      </c>
      <c r="G2" s="151" t="s">
        <v>153</v>
      </c>
      <c r="H2" s="154" t="s">
        <v>138</v>
      </c>
      <c r="I2" s="155" t="s">
        <v>139</v>
      </c>
      <c r="K2" s="156" t="s">
        <v>141</v>
      </c>
      <c r="L2" s="156" t="s">
        <v>139</v>
      </c>
      <c r="N2" s="156" t="s">
        <v>188</v>
      </c>
      <c r="O2" s="156" t="s">
        <v>139</v>
      </c>
      <c r="Q2" s="157" t="s">
        <v>152</v>
      </c>
      <c r="R2" s="158" t="s">
        <v>139</v>
      </c>
      <c r="Y2" s="159"/>
      <c r="Z2" s="159"/>
    </row>
    <row r="4" spans="1:26" ht="12.75">
      <c r="A4" s="126"/>
      <c r="B4" s="127"/>
      <c r="C4" s="131">
        <v>28</v>
      </c>
      <c r="D4" s="127" t="s">
        <v>213</v>
      </c>
      <c r="E4" s="126" t="s">
        <v>32</v>
      </c>
      <c r="F4" s="150" t="s">
        <v>214</v>
      </c>
      <c r="G4" s="128">
        <v>0.375</v>
      </c>
      <c r="H4" s="127" t="s">
        <v>215</v>
      </c>
      <c r="I4" s="128">
        <v>0.40625</v>
      </c>
      <c r="K4" s="127" t="s">
        <v>175</v>
      </c>
      <c r="L4" s="128">
        <v>0.4270833333333333</v>
      </c>
      <c r="N4" s="127" t="s">
        <v>175</v>
      </c>
      <c r="O4" s="128">
        <v>0.08333333333333333</v>
      </c>
      <c r="P4" s="143"/>
      <c r="Q4" s="127"/>
      <c r="Y4" s="128">
        <v>0.4305555555555556</v>
      </c>
      <c r="Z4" s="128">
        <v>0.44930555555555557</v>
      </c>
    </row>
    <row r="5" spans="1:26" ht="12.75">
      <c r="A5" s="126"/>
      <c r="B5" s="127"/>
      <c r="C5" s="131">
        <v>38</v>
      </c>
      <c r="D5" s="127" t="s">
        <v>232</v>
      </c>
      <c r="E5" s="126" t="s">
        <v>233</v>
      </c>
      <c r="F5" s="127" t="s">
        <v>234</v>
      </c>
      <c r="G5" s="128"/>
      <c r="H5" s="127" t="s">
        <v>215</v>
      </c>
      <c r="I5" s="128"/>
      <c r="K5" s="127" t="s">
        <v>175</v>
      </c>
      <c r="L5" s="128"/>
      <c r="N5" s="127" t="s">
        <v>175</v>
      </c>
      <c r="O5" s="128"/>
      <c r="P5" s="143"/>
      <c r="Q5" s="127"/>
      <c r="Y5" s="128">
        <v>0.44097222222222227</v>
      </c>
      <c r="Z5" s="128">
        <v>0.4618055555555556</v>
      </c>
    </row>
    <row r="6" spans="1:26" ht="12.75">
      <c r="A6" s="126"/>
      <c r="B6" s="127"/>
      <c r="C6" s="131">
        <v>33</v>
      </c>
      <c r="D6" s="127" t="s">
        <v>223</v>
      </c>
      <c r="E6" s="126" t="s">
        <v>32</v>
      </c>
      <c r="F6" s="127" t="s">
        <v>224</v>
      </c>
      <c r="G6" s="128"/>
      <c r="H6" s="127" t="s">
        <v>215</v>
      </c>
      <c r="I6" s="128"/>
      <c r="K6" s="127" t="s">
        <v>175</v>
      </c>
      <c r="L6" s="128"/>
      <c r="N6" s="127" t="s">
        <v>175</v>
      </c>
      <c r="O6" s="128"/>
      <c r="P6" s="143"/>
      <c r="Q6" s="127"/>
      <c r="Y6" s="128">
        <v>0.4375</v>
      </c>
      <c r="Z6" s="128">
        <v>0.4576388888888889</v>
      </c>
    </row>
    <row r="7" spans="1:26" ht="12.75">
      <c r="A7" s="126"/>
      <c r="B7" s="127"/>
      <c r="C7" s="131">
        <v>29</v>
      </c>
      <c r="D7" s="127" t="s">
        <v>216</v>
      </c>
      <c r="E7" s="126" t="s">
        <v>32</v>
      </c>
      <c r="F7" s="127" t="s">
        <v>217</v>
      </c>
      <c r="G7" s="128"/>
      <c r="H7" s="127" t="s">
        <v>215</v>
      </c>
      <c r="I7" s="128"/>
      <c r="K7" s="127" t="s">
        <v>175</v>
      </c>
      <c r="L7" s="128"/>
      <c r="N7" s="127" t="s">
        <v>175</v>
      </c>
      <c r="O7" s="128"/>
      <c r="P7" s="143"/>
      <c r="Q7" s="127"/>
      <c r="Y7" s="128">
        <v>0.43402777777777773</v>
      </c>
      <c r="Z7" s="128">
        <v>0.4534722222222222</v>
      </c>
    </row>
    <row r="8" spans="1:26" ht="12.75">
      <c r="A8" s="126"/>
      <c r="B8" s="127"/>
      <c r="C8" s="131">
        <v>39</v>
      </c>
      <c r="D8" s="150" t="s">
        <v>235</v>
      </c>
      <c r="E8" s="144" t="s">
        <v>233</v>
      </c>
      <c r="F8" s="150" t="s">
        <v>236</v>
      </c>
      <c r="G8" s="128"/>
      <c r="H8" s="127" t="s">
        <v>215</v>
      </c>
      <c r="I8" s="128"/>
      <c r="K8" s="127" t="s">
        <v>175</v>
      </c>
      <c r="L8" s="128"/>
      <c r="N8" s="127" t="s">
        <v>175</v>
      </c>
      <c r="O8" s="128"/>
      <c r="P8" s="143"/>
      <c r="Q8" s="127"/>
      <c r="Y8" s="128">
        <v>0.46527777777777773</v>
      </c>
      <c r="Z8" s="128">
        <v>0.4909722222222222</v>
      </c>
    </row>
    <row r="9" spans="1:26" ht="12.75">
      <c r="A9" s="126"/>
      <c r="B9" s="127"/>
      <c r="C9" s="131">
        <v>3</v>
      </c>
      <c r="D9" s="136" t="s">
        <v>171</v>
      </c>
      <c r="E9" s="139" t="s">
        <v>163</v>
      </c>
      <c r="F9" s="137" t="s">
        <v>172</v>
      </c>
      <c r="G9" s="128"/>
      <c r="H9" s="127" t="s">
        <v>175</v>
      </c>
      <c r="I9" s="128"/>
      <c r="K9" s="127" t="s">
        <v>176</v>
      </c>
      <c r="L9" s="128"/>
      <c r="N9" s="127" t="s">
        <v>176</v>
      </c>
      <c r="O9" s="128"/>
      <c r="P9" s="143"/>
      <c r="Q9" s="127"/>
      <c r="Y9" s="128">
        <v>0.46875</v>
      </c>
      <c r="Z9" s="128">
        <v>0.49513888888888885</v>
      </c>
    </row>
    <row r="10" spans="1:26" s="85" customFormat="1" ht="12.75">
      <c r="A10" s="126"/>
      <c r="B10" s="127"/>
      <c r="C10" s="131">
        <v>7</v>
      </c>
      <c r="D10" s="135" t="s">
        <v>160</v>
      </c>
      <c r="E10" s="138" t="s">
        <v>163</v>
      </c>
      <c r="F10" s="140" t="s">
        <v>164</v>
      </c>
      <c r="G10" s="128"/>
      <c r="H10" s="127" t="s">
        <v>175</v>
      </c>
      <c r="I10" s="128"/>
      <c r="J10"/>
      <c r="K10" s="127" t="s">
        <v>176</v>
      </c>
      <c r="L10" s="128"/>
      <c r="M10"/>
      <c r="N10" s="127" t="s">
        <v>176</v>
      </c>
      <c r="O10" s="128"/>
      <c r="P10" s="143"/>
      <c r="Q10" s="127"/>
      <c r="Y10" s="128">
        <v>0.4986111111111111</v>
      </c>
      <c r="Z10" s="128">
        <v>0.5284722222222222</v>
      </c>
    </row>
    <row r="11" spans="1:26" ht="12.75">
      <c r="A11" s="126"/>
      <c r="B11" s="127"/>
      <c r="C11" s="131">
        <v>12</v>
      </c>
      <c r="D11" s="136" t="s">
        <v>182</v>
      </c>
      <c r="E11" s="139" t="s">
        <v>163</v>
      </c>
      <c r="F11" s="137"/>
      <c r="G11" s="128"/>
      <c r="H11" s="127" t="s">
        <v>175</v>
      </c>
      <c r="I11" s="128"/>
      <c r="K11" s="127" t="s">
        <v>176</v>
      </c>
      <c r="L11" s="128"/>
      <c r="N11" s="127" t="s">
        <v>176</v>
      </c>
      <c r="O11" s="128"/>
      <c r="P11" s="143"/>
      <c r="Q11" s="127"/>
      <c r="Y11" s="128">
        <v>0.5069444444444444</v>
      </c>
      <c r="Z11" s="128">
        <v>0.5368055555555555</v>
      </c>
    </row>
    <row r="12" spans="1:26" ht="12.75">
      <c r="A12" s="126"/>
      <c r="B12" s="127"/>
      <c r="C12" s="131">
        <v>4</v>
      </c>
      <c r="D12" s="137" t="s">
        <v>173</v>
      </c>
      <c r="E12" s="139" t="s">
        <v>163</v>
      </c>
      <c r="F12" s="137" t="s">
        <v>174</v>
      </c>
      <c r="G12" s="128"/>
      <c r="H12" s="127" t="s">
        <v>175</v>
      </c>
      <c r="I12" s="128"/>
      <c r="K12" s="127" t="s">
        <v>176</v>
      </c>
      <c r="L12" s="128"/>
      <c r="N12" s="127" t="s">
        <v>176</v>
      </c>
      <c r="O12" s="128"/>
      <c r="P12" s="143"/>
      <c r="Q12" s="127"/>
      <c r="Y12" s="128">
        <v>0.47222222222222227</v>
      </c>
      <c r="Z12" s="128">
        <v>0.4993055555555555</v>
      </c>
    </row>
    <row r="13" spans="1:26" ht="12.75">
      <c r="A13" s="126"/>
      <c r="B13" s="127"/>
      <c r="C13" s="131">
        <v>18</v>
      </c>
      <c r="D13" s="136" t="s">
        <v>196</v>
      </c>
      <c r="E13" s="139" t="s">
        <v>34</v>
      </c>
      <c r="F13" s="137" t="s">
        <v>197</v>
      </c>
      <c r="G13" s="128"/>
      <c r="H13" s="127" t="s">
        <v>175</v>
      </c>
      <c r="I13" s="128"/>
      <c r="K13" s="127" t="s">
        <v>176</v>
      </c>
      <c r="L13" s="128"/>
      <c r="N13" s="127" t="s">
        <v>176</v>
      </c>
      <c r="O13" s="128"/>
      <c r="P13" s="143"/>
      <c r="Q13" s="127"/>
      <c r="Y13" s="128">
        <v>0.49444444444444446</v>
      </c>
      <c r="Z13" s="128">
        <v>0.5243055555555556</v>
      </c>
    </row>
    <row r="14" spans="3:17" ht="12.75">
      <c r="C14" s="131">
        <v>26</v>
      </c>
      <c r="D14" s="127" t="s">
        <v>209</v>
      </c>
      <c r="E14" s="126" t="s">
        <v>34</v>
      </c>
      <c r="F14" s="127" t="s">
        <v>210</v>
      </c>
      <c r="G14" s="128"/>
      <c r="H14" s="132" t="s">
        <v>175</v>
      </c>
      <c r="I14" s="128"/>
      <c r="K14" s="127" t="s">
        <v>176</v>
      </c>
      <c r="L14" s="128"/>
      <c r="N14" s="127" t="s">
        <v>176</v>
      </c>
      <c r="O14" s="128"/>
      <c r="P14" s="143"/>
      <c r="Q14" s="127"/>
    </row>
    <row r="15" spans="1:26" s="85" customFormat="1" ht="12.75">
      <c r="A15" s="126"/>
      <c r="B15" s="127"/>
      <c r="C15" s="131">
        <v>23</v>
      </c>
      <c r="D15" s="127" t="s">
        <v>205</v>
      </c>
      <c r="E15" s="126" t="s">
        <v>34</v>
      </c>
      <c r="F15" s="127" t="s">
        <v>206</v>
      </c>
      <c r="G15" s="128"/>
      <c r="H15" s="127" t="s">
        <v>175</v>
      </c>
      <c r="I15" s="128"/>
      <c r="J15"/>
      <c r="K15" s="127" t="s">
        <v>176</v>
      </c>
      <c r="L15" s="128"/>
      <c r="M15"/>
      <c r="N15" s="127" t="s">
        <v>176</v>
      </c>
      <c r="O15" s="128"/>
      <c r="P15" s="143"/>
      <c r="Q15" s="127"/>
      <c r="Y15" s="128">
        <v>0.05</v>
      </c>
      <c r="Z15" s="128">
        <v>0.07847222222222222</v>
      </c>
    </row>
    <row r="16" spans="1:26" ht="12.75">
      <c r="A16" s="126"/>
      <c r="B16" s="127"/>
      <c r="C16" s="131">
        <v>19</v>
      </c>
      <c r="D16" s="140" t="s">
        <v>198</v>
      </c>
      <c r="E16" s="138" t="s">
        <v>34</v>
      </c>
      <c r="F16" s="140" t="s">
        <v>199</v>
      </c>
      <c r="G16" s="128"/>
      <c r="H16" s="127" t="s">
        <v>175</v>
      </c>
      <c r="I16" s="128"/>
      <c r="K16" s="127" t="s">
        <v>176</v>
      </c>
      <c r="L16" s="128"/>
      <c r="N16" s="127" t="s">
        <v>176</v>
      </c>
      <c r="O16" s="128"/>
      <c r="P16" s="143"/>
      <c r="Q16" s="127"/>
      <c r="Y16" s="128">
        <v>0.5236111111111111</v>
      </c>
      <c r="Z16" s="128">
        <v>0.05347222222222222</v>
      </c>
    </row>
    <row r="17" spans="1:26" ht="26.25">
      <c r="A17" s="126"/>
      <c r="B17" s="127"/>
      <c r="C17" s="131">
        <v>8</v>
      </c>
      <c r="D17" s="136" t="s">
        <v>161</v>
      </c>
      <c r="E17" s="139" t="s">
        <v>163</v>
      </c>
      <c r="F17" s="137" t="s">
        <v>165</v>
      </c>
      <c r="G17" s="128"/>
      <c r="H17" s="127" t="s">
        <v>175</v>
      </c>
      <c r="I17" s="128"/>
      <c r="K17" s="127" t="s">
        <v>176</v>
      </c>
      <c r="L17" s="128"/>
      <c r="N17" s="127" t="s">
        <v>176</v>
      </c>
      <c r="O17" s="128"/>
      <c r="P17" s="143"/>
      <c r="Q17" s="127"/>
      <c r="Y17" s="128">
        <v>0.5027777777777778</v>
      </c>
      <c r="Z17" s="128">
        <v>0.5326388888888889</v>
      </c>
    </row>
    <row r="18" spans="3:17" ht="12.75">
      <c r="C18" s="131">
        <v>32</v>
      </c>
      <c r="D18" s="127" t="s">
        <v>221</v>
      </c>
      <c r="E18" s="126" t="s">
        <v>34</v>
      </c>
      <c r="F18" s="127" t="s">
        <v>222</v>
      </c>
      <c r="G18" s="128"/>
      <c r="H18" s="127" t="s">
        <v>175</v>
      </c>
      <c r="I18" s="128"/>
      <c r="K18" s="127" t="s">
        <v>176</v>
      </c>
      <c r="L18" s="128"/>
      <c r="N18" s="127" t="s">
        <v>176</v>
      </c>
      <c r="O18" s="128"/>
      <c r="P18" s="143"/>
      <c r="Q18" s="127"/>
    </row>
    <row r="19" spans="1:26" s="85" customFormat="1" ht="12.75">
      <c r="A19" s="126"/>
      <c r="B19" s="127"/>
      <c r="C19" s="131">
        <v>24</v>
      </c>
      <c r="D19" s="127" t="s">
        <v>207</v>
      </c>
      <c r="E19" s="126" t="s">
        <v>34</v>
      </c>
      <c r="F19" s="127" t="s">
        <v>208</v>
      </c>
      <c r="G19" s="128"/>
      <c r="H19" s="127" t="s">
        <v>175</v>
      </c>
      <c r="I19" s="128"/>
      <c r="J19"/>
      <c r="K19" s="127" t="s">
        <v>176</v>
      </c>
      <c r="L19" s="128"/>
      <c r="M19"/>
      <c r="N19" s="127" t="s">
        <v>176</v>
      </c>
      <c r="O19" s="128"/>
      <c r="P19" s="143"/>
      <c r="Q19" s="127"/>
      <c r="Y19" s="128">
        <v>0.05555555555555555</v>
      </c>
      <c r="Z19" s="128">
        <v>0.08333333333333333</v>
      </c>
    </row>
    <row r="20" spans="3:17" ht="12.75">
      <c r="C20" s="131">
        <v>27</v>
      </c>
      <c r="D20" s="127" t="s">
        <v>211</v>
      </c>
      <c r="E20" s="126" t="s">
        <v>34</v>
      </c>
      <c r="F20" s="127" t="s">
        <v>212</v>
      </c>
      <c r="G20" s="128"/>
      <c r="H20" s="132" t="s">
        <v>175</v>
      </c>
      <c r="I20" s="128"/>
      <c r="K20" s="127" t="s">
        <v>176</v>
      </c>
      <c r="L20" s="128"/>
      <c r="N20" s="127" t="s">
        <v>176</v>
      </c>
      <c r="O20" s="128"/>
      <c r="P20" s="143"/>
      <c r="Q20" s="127"/>
    </row>
    <row r="21" spans="3:17" ht="12.75">
      <c r="C21" s="131">
        <v>34</v>
      </c>
      <c r="D21" s="127" t="s">
        <v>225</v>
      </c>
      <c r="E21" s="126" t="s">
        <v>34</v>
      </c>
      <c r="F21" s="127" t="s">
        <v>226</v>
      </c>
      <c r="G21" s="128"/>
      <c r="H21" s="127" t="s">
        <v>175</v>
      </c>
      <c r="I21" s="128"/>
      <c r="K21" s="127" t="s">
        <v>176</v>
      </c>
      <c r="L21" s="128"/>
      <c r="N21" s="127" t="s">
        <v>176</v>
      </c>
      <c r="O21" s="128"/>
      <c r="P21" s="143"/>
      <c r="Q21" s="127"/>
    </row>
    <row r="22" spans="3:17" ht="12.75">
      <c r="C22" s="131"/>
      <c r="D22" s="127"/>
      <c r="E22" s="126"/>
      <c r="F22" s="127"/>
      <c r="G22" s="128"/>
      <c r="H22" s="160"/>
      <c r="I22" s="128"/>
      <c r="K22" s="127"/>
      <c r="L22" s="128"/>
      <c r="N22" s="127"/>
      <c r="O22" s="128"/>
      <c r="P22" s="143"/>
      <c r="Q22" s="127"/>
    </row>
    <row r="23" spans="3:17" ht="12.75">
      <c r="C23" s="131">
        <v>1</v>
      </c>
      <c r="D23" s="136" t="s">
        <v>166</v>
      </c>
      <c r="E23" s="139" t="s">
        <v>167</v>
      </c>
      <c r="F23" s="137" t="s">
        <v>168</v>
      </c>
      <c r="G23" s="128"/>
      <c r="H23" s="127" t="s">
        <v>176</v>
      </c>
      <c r="I23" s="128"/>
      <c r="K23" s="127" t="s">
        <v>177</v>
      </c>
      <c r="L23" s="128"/>
      <c r="N23" s="127" t="s">
        <v>177</v>
      </c>
      <c r="O23" s="128"/>
      <c r="P23" s="143"/>
      <c r="Q23" s="127"/>
    </row>
    <row r="24" spans="3:17" ht="12.75">
      <c r="C24" s="131">
        <v>13</v>
      </c>
      <c r="D24" s="136" t="s">
        <v>181</v>
      </c>
      <c r="E24" s="139" t="s">
        <v>167</v>
      </c>
      <c r="F24" s="137"/>
      <c r="G24" s="128"/>
      <c r="H24" s="127" t="s">
        <v>176</v>
      </c>
      <c r="I24" s="128"/>
      <c r="K24" s="127" t="s">
        <v>177</v>
      </c>
      <c r="L24" s="128"/>
      <c r="N24" s="127" t="s">
        <v>177</v>
      </c>
      <c r="O24" s="128"/>
      <c r="P24" s="143"/>
      <c r="Q24" s="127"/>
    </row>
    <row r="25" spans="3:16" ht="12.75">
      <c r="C25" s="123">
        <v>17</v>
      </c>
      <c r="D25" s="145" t="s">
        <v>193</v>
      </c>
      <c r="E25" s="146" t="s">
        <v>194</v>
      </c>
      <c r="F25" s="147" t="s">
        <v>195</v>
      </c>
      <c r="G25" s="148"/>
      <c r="H25" t="s">
        <v>176</v>
      </c>
      <c r="I25" s="148"/>
      <c r="K25" t="s">
        <v>177</v>
      </c>
      <c r="L25" s="148"/>
      <c r="N25" t="s">
        <v>177</v>
      </c>
      <c r="O25" s="148"/>
      <c r="P25" s="143"/>
    </row>
    <row r="26" spans="3:17" ht="12.75">
      <c r="C26" s="131">
        <v>22</v>
      </c>
      <c r="D26" s="127" t="s">
        <v>203</v>
      </c>
      <c r="E26" s="126" t="s">
        <v>194</v>
      </c>
      <c r="F26" s="127" t="s">
        <v>204</v>
      </c>
      <c r="G26" s="128"/>
      <c r="H26" s="132" t="s">
        <v>176</v>
      </c>
      <c r="I26" s="128"/>
      <c r="K26" s="127" t="s">
        <v>177</v>
      </c>
      <c r="L26" s="128"/>
      <c r="N26" s="127" t="s">
        <v>177</v>
      </c>
      <c r="O26" s="128"/>
      <c r="P26" s="143"/>
      <c r="Q26" s="127" t="s">
        <v>202</v>
      </c>
    </row>
    <row r="27" spans="3:17" ht="12.75">
      <c r="C27" s="131"/>
      <c r="D27" s="127"/>
      <c r="E27" s="126"/>
      <c r="F27" s="127"/>
      <c r="G27" s="128"/>
      <c r="H27" s="132"/>
      <c r="I27" s="128"/>
      <c r="K27" s="160"/>
      <c r="L27" s="128"/>
      <c r="N27" s="127"/>
      <c r="O27" s="128"/>
      <c r="P27" s="143"/>
      <c r="Q27" s="127"/>
    </row>
    <row r="28" spans="3:17" ht="26.25">
      <c r="C28" s="131">
        <v>6</v>
      </c>
      <c r="D28" s="136" t="s">
        <v>159</v>
      </c>
      <c r="E28" s="139" t="s">
        <v>162</v>
      </c>
      <c r="F28" s="137" t="s">
        <v>124</v>
      </c>
      <c r="G28" s="128"/>
      <c r="H28" s="127" t="s">
        <v>176</v>
      </c>
      <c r="I28" s="128"/>
      <c r="K28" s="127" t="s">
        <v>179</v>
      </c>
      <c r="L28" s="128"/>
      <c r="N28" s="127" t="s">
        <v>179</v>
      </c>
      <c r="O28" s="128"/>
      <c r="P28" s="143"/>
      <c r="Q28" s="127"/>
    </row>
    <row r="29" spans="3:17" ht="12.75">
      <c r="C29" s="131">
        <v>11</v>
      </c>
      <c r="D29" s="136" t="s">
        <v>183</v>
      </c>
      <c r="E29" s="139" t="s">
        <v>162</v>
      </c>
      <c r="F29" s="137"/>
      <c r="G29" s="128"/>
      <c r="H29" s="127" t="s">
        <v>177</v>
      </c>
      <c r="I29" s="128"/>
      <c r="K29" s="127" t="s">
        <v>179</v>
      </c>
      <c r="L29" s="128"/>
      <c r="N29" s="127" t="s">
        <v>179</v>
      </c>
      <c r="O29" s="128"/>
      <c r="P29" s="143"/>
      <c r="Q29" s="127"/>
    </row>
    <row r="30" spans="3:17" ht="12.75">
      <c r="C30" s="131">
        <v>2</v>
      </c>
      <c r="D30" s="136" t="s">
        <v>169</v>
      </c>
      <c r="E30" s="139" t="s">
        <v>162</v>
      </c>
      <c r="F30" s="137" t="s">
        <v>170</v>
      </c>
      <c r="G30" s="128"/>
      <c r="H30" s="127" t="s">
        <v>177</v>
      </c>
      <c r="I30" s="128"/>
      <c r="K30" s="127" t="s">
        <v>178</v>
      </c>
      <c r="L30" s="128"/>
      <c r="N30" s="127" t="s">
        <v>178</v>
      </c>
      <c r="O30" s="128"/>
      <c r="P30" s="143"/>
      <c r="Q30" s="127"/>
    </row>
    <row r="31" spans="3:17" ht="15">
      <c r="C31" s="131">
        <v>16</v>
      </c>
      <c r="D31" s="149" t="s">
        <v>191</v>
      </c>
      <c r="E31" s="139" t="s">
        <v>42</v>
      </c>
      <c r="F31" s="137" t="s">
        <v>192</v>
      </c>
      <c r="G31" s="128"/>
      <c r="H31" s="127" t="s">
        <v>177</v>
      </c>
      <c r="I31" s="128"/>
      <c r="K31" s="127" t="s">
        <v>178</v>
      </c>
      <c r="L31" s="128"/>
      <c r="N31" s="127" t="s">
        <v>178</v>
      </c>
      <c r="O31" s="128"/>
      <c r="P31" s="143"/>
      <c r="Q31" s="127"/>
    </row>
    <row r="32" spans="3:17" ht="12.75">
      <c r="C32" s="131">
        <v>31</v>
      </c>
      <c r="D32" s="127" t="s">
        <v>218</v>
      </c>
      <c r="E32" s="126" t="s">
        <v>219</v>
      </c>
      <c r="F32" s="127" t="s">
        <v>220</v>
      </c>
      <c r="G32" s="128"/>
      <c r="H32" s="127" t="s">
        <v>177</v>
      </c>
      <c r="I32" s="128"/>
      <c r="K32" s="127" t="s">
        <v>178</v>
      </c>
      <c r="L32" s="128"/>
      <c r="N32" s="127" t="s">
        <v>178</v>
      </c>
      <c r="O32" s="128"/>
      <c r="P32" s="143"/>
      <c r="Q32" s="127"/>
    </row>
    <row r="33" spans="3:17" ht="12.75">
      <c r="C33" s="131">
        <v>36</v>
      </c>
      <c r="D33" s="127" t="s">
        <v>227</v>
      </c>
      <c r="E33" s="126" t="s">
        <v>228</v>
      </c>
      <c r="F33" s="127" t="s">
        <v>229</v>
      </c>
      <c r="G33" s="128"/>
      <c r="H33" s="127" t="s">
        <v>179</v>
      </c>
      <c r="I33" s="128"/>
      <c r="K33" s="127" t="s">
        <v>178</v>
      </c>
      <c r="L33" s="128"/>
      <c r="N33" s="127" t="s">
        <v>178</v>
      </c>
      <c r="O33" s="128"/>
      <c r="P33" s="143"/>
      <c r="Q33" s="127"/>
    </row>
    <row r="34" spans="3:17" ht="12.75">
      <c r="C34" s="131">
        <v>21</v>
      </c>
      <c r="D34" s="127" t="s">
        <v>200</v>
      </c>
      <c r="E34" s="126" t="s">
        <v>42</v>
      </c>
      <c r="F34" s="127" t="s">
        <v>201</v>
      </c>
      <c r="G34" s="128"/>
      <c r="H34" s="132" t="s">
        <v>179</v>
      </c>
      <c r="I34" s="128"/>
      <c r="K34" s="127" t="s">
        <v>178</v>
      </c>
      <c r="L34" s="128"/>
      <c r="N34" s="127" t="s">
        <v>178</v>
      </c>
      <c r="O34" s="128"/>
      <c r="P34" s="143"/>
      <c r="Q34" s="127" t="s">
        <v>202</v>
      </c>
    </row>
    <row r="35" spans="3:17" ht="12.75">
      <c r="C35" s="131">
        <v>37</v>
      </c>
      <c r="D35" s="127" t="s">
        <v>230</v>
      </c>
      <c r="E35" s="126" t="s">
        <v>228</v>
      </c>
      <c r="F35" s="127" t="s">
        <v>231</v>
      </c>
      <c r="G35" s="128"/>
      <c r="H35" s="127" t="s">
        <v>179</v>
      </c>
      <c r="I35" s="128"/>
      <c r="K35" s="127" t="s">
        <v>178</v>
      </c>
      <c r="L35" s="128"/>
      <c r="N35" s="127" t="s">
        <v>178</v>
      </c>
      <c r="O35" s="128"/>
      <c r="P35" s="143"/>
      <c r="Q35" s="127"/>
    </row>
    <row r="36" spans="3:17" ht="12.75">
      <c r="C36" s="131"/>
      <c r="D36" s="127"/>
      <c r="E36" s="126"/>
      <c r="F36" s="127"/>
      <c r="G36" s="128"/>
      <c r="H36" s="127"/>
      <c r="I36" s="128"/>
      <c r="K36" s="325" t="s">
        <v>242</v>
      </c>
      <c r="L36" s="326"/>
      <c r="M36" s="327"/>
      <c r="N36" s="127"/>
      <c r="O36" s="128"/>
      <c r="P36" s="143"/>
      <c r="Q36" s="127"/>
    </row>
    <row r="37" spans="3:17" ht="12.75">
      <c r="C37" s="131">
        <v>14</v>
      </c>
      <c r="D37" s="137" t="s">
        <v>180</v>
      </c>
      <c r="E37" s="139" t="s">
        <v>184</v>
      </c>
      <c r="F37" s="127"/>
      <c r="G37" s="128"/>
      <c r="H37" s="127" t="s">
        <v>178</v>
      </c>
      <c r="I37" s="128"/>
      <c r="K37" s="127" t="s">
        <v>185</v>
      </c>
      <c r="L37" s="128"/>
      <c r="N37" s="127" t="s">
        <v>185</v>
      </c>
      <c r="O37" s="128"/>
      <c r="P37" s="143"/>
      <c r="Q37" s="127"/>
    </row>
    <row r="38" spans="3:17" ht="12.75">
      <c r="C38" s="131"/>
      <c r="D38" s="137"/>
      <c r="E38" s="139"/>
      <c r="F38" s="127"/>
      <c r="G38" s="325" t="s">
        <v>243</v>
      </c>
      <c r="H38" s="326"/>
      <c r="I38" s="327"/>
      <c r="K38" s="127"/>
      <c r="L38" s="128"/>
      <c r="N38" s="127"/>
      <c r="O38" s="128"/>
      <c r="P38" s="143"/>
      <c r="Q38" s="127"/>
    </row>
    <row r="39" spans="3:17" ht="12.75">
      <c r="C39" s="131">
        <v>41</v>
      </c>
      <c r="D39" s="127" t="s">
        <v>237</v>
      </c>
      <c r="E39" s="126" t="s">
        <v>238</v>
      </c>
      <c r="F39" s="127" t="s">
        <v>239</v>
      </c>
      <c r="G39" s="128"/>
      <c r="H39" s="127" t="s">
        <v>240</v>
      </c>
      <c r="I39" s="128"/>
      <c r="K39" s="127" t="s">
        <v>241</v>
      </c>
      <c r="L39" s="128"/>
      <c r="N39" s="127" t="s">
        <v>241</v>
      </c>
      <c r="O39" s="128"/>
      <c r="P39" s="143"/>
      <c r="Q39" s="127"/>
    </row>
    <row r="42" spans="3:15" ht="12.75">
      <c r="C42" s="161"/>
      <c r="D42" s="12"/>
      <c r="E42" s="161"/>
      <c r="F42" s="162"/>
      <c r="G42" s="161"/>
      <c r="H42" s="329" t="s">
        <v>154</v>
      </c>
      <c r="I42" s="329"/>
      <c r="J42" s="12"/>
      <c r="K42" s="330" t="s">
        <v>155</v>
      </c>
      <c r="L42" s="330"/>
      <c r="M42" s="12"/>
      <c r="N42" s="331" t="s">
        <v>187</v>
      </c>
      <c r="O42" s="331"/>
    </row>
    <row r="43" spans="3:15" ht="26.25">
      <c r="C43" s="163" t="s">
        <v>151</v>
      </c>
      <c r="D43" s="164" t="s">
        <v>189</v>
      </c>
      <c r="E43" s="164" t="s">
        <v>136</v>
      </c>
      <c r="F43" s="164" t="s">
        <v>137</v>
      </c>
      <c r="G43" s="164" t="s">
        <v>153</v>
      </c>
      <c r="H43" s="165" t="s">
        <v>138</v>
      </c>
      <c r="I43" s="166" t="s">
        <v>139</v>
      </c>
      <c r="J43" s="142"/>
      <c r="K43" s="168" t="s">
        <v>141</v>
      </c>
      <c r="L43" s="168" t="s">
        <v>139</v>
      </c>
      <c r="M43" s="142"/>
      <c r="N43" s="169" t="s">
        <v>188</v>
      </c>
      <c r="O43" s="169" t="s">
        <v>139</v>
      </c>
    </row>
    <row r="44" spans="3:15" ht="12.75">
      <c r="C44" s="161"/>
      <c r="D44" s="12"/>
      <c r="E44" s="161"/>
      <c r="F44" s="12"/>
      <c r="G44" s="161"/>
      <c r="H44" s="12"/>
      <c r="I44" s="161"/>
      <c r="J44" s="12"/>
      <c r="K44" s="12"/>
      <c r="L44" s="12"/>
      <c r="M44" s="12"/>
      <c r="N44" s="170" t="s">
        <v>244</v>
      </c>
      <c r="O44" s="170"/>
    </row>
    <row r="45" spans="3:15" ht="12.75">
      <c r="C45" s="171">
        <v>28</v>
      </c>
      <c r="D45" s="12" t="s">
        <v>213</v>
      </c>
      <c r="E45" s="161" t="s">
        <v>32</v>
      </c>
      <c r="F45" s="12" t="s">
        <v>214</v>
      </c>
      <c r="G45" s="143">
        <v>0.3819444444444444</v>
      </c>
      <c r="H45" s="12" t="s">
        <v>215</v>
      </c>
      <c r="I45" s="143">
        <v>0.4041666666666666</v>
      </c>
      <c r="J45" s="12"/>
      <c r="K45" s="12" t="s">
        <v>175</v>
      </c>
      <c r="L45" s="143">
        <v>0.425</v>
      </c>
      <c r="M45" s="12"/>
      <c r="N45" s="12" t="s">
        <v>175</v>
      </c>
      <c r="O45" s="143">
        <v>0.08333333333333333</v>
      </c>
    </row>
    <row r="46" spans="3:15" ht="12.75">
      <c r="C46" s="171">
        <v>38</v>
      </c>
      <c r="D46" s="12" t="s">
        <v>232</v>
      </c>
      <c r="E46" s="161" t="s">
        <v>233</v>
      </c>
      <c r="F46" s="12" t="s">
        <v>234</v>
      </c>
      <c r="G46" s="143">
        <v>0.3819444444444444</v>
      </c>
      <c r="H46" s="12" t="s">
        <v>215</v>
      </c>
      <c r="I46" s="143">
        <v>0.4083333333333334</v>
      </c>
      <c r="J46" s="12"/>
      <c r="K46" s="12" t="s">
        <v>175</v>
      </c>
      <c r="L46" s="143">
        <v>0.4291666666666667</v>
      </c>
      <c r="M46" s="12"/>
      <c r="N46" s="12" t="s">
        <v>175</v>
      </c>
      <c r="O46" s="143">
        <v>0.0875</v>
      </c>
    </row>
    <row r="47" spans="3:15" ht="12.75">
      <c r="C47" s="171">
        <v>33</v>
      </c>
      <c r="D47" s="12" t="s">
        <v>223</v>
      </c>
      <c r="E47" s="161" t="s">
        <v>32</v>
      </c>
      <c r="F47" s="12" t="s">
        <v>224</v>
      </c>
      <c r="G47" s="143">
        <v>0.3888888888888889</v>
      </c>
      <c r="H47" s="12" t="s">
        <v>215</v>
      </c>
      <c r="I47" s="143">
        <v>0.4125</v>
      </c>
      <c r="J47" s="12"/>
      <c r="K47" s="12" t="s">
        <v>175</v>
      </c>
      <c r="L47" s="143">
        <v>0.43333333333333335</v>
      </c>
      <c r="M47" s="12"/>
      <c r="N47" s="12" t="s">
        <v>175</v>
      </c>
      <c r="O47" s="143">
        <v>0.09166666666666667</v>
      </c>
    </row>
    <row r="48" spans="3:15" ht="12.75">
      <c r="C48" s="171">
        <v>29</v>
      </c>
      <c r="D48" s="12" t="s">
        <v>216</v>
      </c>
      <c r="E48" s="161" t="s">
        <v>32</v>
      </c>
      <c r="F48" s="12" t="s">
        <v>217</v>
      </c>
      <c r="G48" s="143">
        <v>0.3888888888888889</v>
      </c>
      <c r="H48" s="12" t="s">
        <v>215</v>
      </c>
      <c r="I48" s="143">
        <v>0.4166666666666667</v>
      </c>
      <c r="J48" s="12"/>
      <c r="K48" s="12" t="s">
        <v>175</v>
      </c>
      <c r="L48" s="143">
        <v>0.4375</v>
      </c>
      <c r="M48" s="12"/>
      <c r="N48" s="12" t="s">
        <v>175</v>
      </c>
      <c r="O48" s="143">
        <v>0.09583333333333333</v>
      </c>
    </row>
    <row r="49" spans="3:15" ht="12.75">
      <c r="C49" s="171">
        <v>39</v>
      </c>
      <c r="D49" s="12" t="s">
        <v>235</v>
      </c>
      <c r="E49" s="161" t="s">
        <v>233</v>
      </c>
      <c r="F49" s="12" t="s">
        <v>236</v>
      </c>
      <c r="G49" s="143">
        <v>0.3958333333333333</v>
      </c>
      <c r="H49" s="12" t="s">
        <v>215</v>
      </c>
      <c r="I49" s="143">
        <v>0.42083333333333334</v>
      </c>
      <c r="J49" s="12"/>
      <c r="K49" s="12" t="s">
        <v>175</v>
      </c>
      <c r="L49" s="143">
        <v>0.44166666666666665</v>
      </c>
      <c r="M49" s="12"/>
      <c r="N49" s="12" t="s">
        <v>175</v>
      </c>
      <c r="O49" s="143">
        <v>0.1</v>
      </c>
    </row>
    <row r="50" spans="3:15" ht="12.75">
      <c r="C50" s="171">
        <v>3</v>
      </c>
      <c r="D50" s="172" t="s">
        <v>171</v>
      </c>
      <c r="E50" s="173" t="s">
        <v>163</v>
      </c>
      <c r="F50" s="174" t="s">
        <v>172</v>
      </c>
      <c r="G50" s="143">
        <v>0.3958333333333333</v>
      </c>
      <c r="H50" s="12" t="s">
        <v>175</v>
      </c>
      <c r="I50" s="143">
        <v>0.425</v>
      </c>
      <c r="J50" s="12"/>
      <c r="K50" s="12" t="s">
        <v>176</v>
      </c>
      <c r="L50" s="143">
        <v>0.4458333333333333</v>
      </c>
      <c r="M50" s="12"/>
      <c r="N50" s="12" t="s">
        <v>176</v>
      </c>
      <c r="O50" s="143">
        <v>0.10416666666666667</v>
      </c>
    </row>
    <row r="51" spans="3:15" ht="12.75">
      <c r="C51" s="171">
        <v>7</v>
      </c>
      <c r="D51" s="172" t="s">
        <v>160</v>
      </c>
      <c r="E51" s="173" t="s">
        <v>163</v>
      </c>
      <c r="F51" s="174" t="s">
        <v>164</v>
      </c>
      <c r="G51" s="143">
        <v>0.40277777777777773</v>
      </c>
      <c r="H51" s="12" t="s">
        <v>175</v>
      </c>
      <c r="I51" s="143">
        <v>0.4291666666666667</v>
      </c>
      <c r="J51" s="12"/>
      <c r="K51" s="12" t="s">
        <v>176</v>
      </c>
      <c r="L51" s="143">
        <v>0.45</v>
      </c>
      <c r="M51" s="12"/>
      <c r="N51" s="12" t="s">
        <v>176</v>
      </c>
      <c r="O51" s="143">
        <v>0.10833333333333334</v>
      </c>
    </row>
    <row r="52" spans="3:15" ht="12.75">
      <c r="C52" s="171">
        <v>12</v>
      </c>
      <c r="D52" s="172" t="s">
        <v>182</v>
      </c>
      <c r="E52" s="173" t="s">
        <v>163</v>
      </c>
      <c r="F52" s="174"/>
      <c r="G52" s="143">
        <v>0.40277777777777773</v>
      </c>
      <c r="H52" s="12" t="s">
        <v>175</v>
      </c>
      <c r="I52" s="143">
        <v>0.43333333333333335</v>
      </c>
      <c r="J52" s="12"/>
      <c r="K52" s="12" t="s">
        <v>176</v>
      </c>
      <c r="L52" s="143">
        <v>0.45416666666666666</v>
      </c>
      <c r="M52" s="12"/>
      <c r="N52" s="12" t="s">
        <v>176</v>
      </c>
      <c r="O52" s="143">
        <v>0.1125</v>
      </c>
    </row>
    <row r="53" spans="3:15" ht="12.75">
      <c r="C53" s="171">
        <v>4</v>
      </c>
      <c r="D53" s="174" t="s">
        <v>173</v>
      </c>
      <c r="E53" s="173" t="s">
        <v>163</v>
      </c>
      <c r="F53" s="174" t="s">
        <v>174</v>
      </c>
      <c r="G53" s="143">
        <v>0.40972222222222227</v>
      </c>
      <c r="H53" s="12" t="s">
        <v>175</v>
      </c>
      <c r="I53" s="143">
        <v>0.4375</v>
      </c>
      <c r="J53" s="12"/>
      <c r="K53" s="12" t="s">
        <v>176</v>
      </c>
      <c r="L53" s="143">
        <v>0.4583333333333333</v>
      </c>
      <c r="M53" s="12"/>
      <c r="N53" s="12" t="s">
        <v>176</v>
      </c>
      <c r="O53" s="143">
        <v>0.11666666666666665</v>
      </c>
    </row>
    <row r="54" spans="3:15" ht="12.75">
      <c r="C54" s="171">
        <v>18</v>
      </c>
      <c r="D54" s="172" t="s">
        <v>196</v>
      </c>
      <c r="E54" s="173" t="s">
        <v>34</v>
      </c>
      <c r="F54" s="174" t="s">
        <v>197</v>
      </c>
      <c r="G54" s="143">
        <v>0.40972222222222227</v>
      </c>
      <c r="H54" s="12" t="s">
        <v>175</v>
      </c>
      <c r="I54" s="143">
        <v>0.44166666666666665</v>
      </c>
      <c r="J54" s="12"/>
      <c r="K54" s="12" t="s">
        <v>176</v>
      </c>
      <c r="L54" s="143">
        <v>0.4625</v>
      </c>
      <c r="M54" s="12"/>
      <c r="N54" s="12" t="s">
        <v>176</v>
      </c>
      <c r="O54" s="143">
        <v>0.12083333333333333</v>
      </c>
    </row>
    <row r="55" spans="3:15" ht="12.75">
      <c r="C55" s="171">
        <v>26</v>
      </c>
      <c r="D55" s="12" t="s">
        <v>209</v>
      </c>
      <c r="E55" s="161" t="s">
        <v>34</v>
      </c>
      <c r="F55" s="12" t="s">
        <v>210</v>
      </c>
      <c r="G55" s="143">
        <v>0.4166666666666667</v>
      </c>
      <c r="H55" s="175" t="s">
        <v>175</v>
      </c>
      <c r="I55" s="143">
        <v>0.4458333333333333</v>
      </c>
      <c r="J55" s="12"/>
      <c r="K55" s="12" t="s">
        <v>176</v>
      </c>
      <c r="L55" s="143">
        <v>0.4666666666666666</v>
      </c>
      <c r="M55" s="12"/>
      <c r="N55" s="12" t="s">
        <v>176</v>
      </c>
      <c r="O55" s="143">
        <v>0.125</v>
      </c>
    </row>
    <row r="56" spans="3:15" ht="12.75">
      <c r="C56" s="171">
        <v>23</v>
      </c>
      <c r="D56" s="12" t="s">
        <v>205</v>
      </c>
      <c r="E56" s="161" t="s">
        <v>34</v>
      </c>
      <c r="F56" s="12" t="s">
        <v>206</v>
      </c>
      <c r="G56" s="143">
        <v>0.4166666666666667</v>
      </c>
      <c r="H56" s="12" t="s">
        <v>175</v>
      </c>
      <c r="I56" s="143">
        <v>0.45</v>
      </c>
      <c r="J56" s="12"/>
      <c r="K56" s="12" t="s">
        <v>176</v>
      </c>
      <c r="L56" s="143">
        <v>0.4708333333333334</v>
      </c>
      <c r="M56" s="12"/>
      <c r="N56" s="12" t="s">
        <v>176</v>
      </c>
      <c r="O56" s="143">
        <v>0.12916666666666668</v>
      </c>
    </row>
    <row r="57" spans="3:15" ht="12.75">
      <c r="C57" s="171">
        <v>19</v>
      </c>
      <c r="D57" s="174" t="s">
        <v>198</v>
      </c>
      <c r="E57" s="173" t="s">
        <v>34</v>
      </c>
      <c r="F57" s="174" t="s">
        <v>199</v>
      </c>
      <c r="G57" s="143">
        <v>0.4236111111111111</v>
      </c>
      <c r="H57" s="12" t="s">
        <v>175</v>
      </c>
      <c r="I57" s="143">
        <v>0.45416666666666666</v>
      </c>
      <c r="J57" s="12"/>
      <c r="K57" s="12" t="s">
        <v>176</v>
      </c>
      <c r="L57" s="143">
        <v>0.475</v>
      </c>
      <c r="M57" s="12"/>
      <c r="N57" s="12" t="s">
        <v>176</v>
      </c>
      <c r="O57" s="143">
        <v>0.13333333333333333</v>
      </c>
    </row>
    <row r="58" spans="3:15" ht="12.75">
      <c r="C58" s="171">
        <v>8</v>
      </c>
      <c r="D58" s="172" t="s">
        <v>245</v>
      </c>
      <c r="E58" s="173" t="s">
        <v>163</v>
      </c>
      <c r="F58" s="174" t="s">
        <v>165</v>
      </c>
      <c r="G58" s="143">
        <v>0.4236111111111111</v>
      </c>
      <c r="H58" s="12" t="s">
        <v>175</v>
      </c>
      <c r="I58" s="143">
        <v>0.4583333333333333</v>
      </c>
      <c r="J58" s="12"/>
      <c r="K58" s="12" t="s">
        <v>176</v>
      </c>
      <c r="L58" s="143">
        <v>0.4791666666666667</v>
      </c>
      <c r="M58" s="12"/>
      <c r="N58" s="12" t="s">
        <v>176</v>
      </c>
      <c r="O58" s="143">
        <v>0.1375</v>
      </c>
    </row>
    <row r="59" spans="3:15" ht="12.75">
      <c r="C59" s="171">
        <v>32</v>
      </c>
      <c r="D59" s="12" t="s">
        <v>221</v>
      </c>
      <c r="E59" s="161" t="s">
        <v>34</v>
      </c>
      <c r="F59" s="12" t="s">
        <v>222</v>
      </c>
      <c r="G59" s="143">
        <v>0.4305555555555556</v>
      </c>
      <c r="H59" s="12" t="s">
        <v>175</v>
      </c>
      <c r="I59" s="143">
        <v>0.4625</v>
      </c>
      <c r="J59" s="12"/>
      <c r="K59" s="12" t="s">
        <v>176</v>
      </c>
      <c r="L59" s="143">
        <v>0.48333333333333334</v>
      </c>
      <c r="M59" s="12"/>
      <c r="N59" s="12" t="s">
        <v>176</v>
      </c>
      <c r="O59" s="143">
        <v>0.14166666666666666</v>
      </c>
    </row>
    <row r="60" spans="3:15" ht="12.75">
      <c r="C60" s="171">
        <v>24</v>
      </c>
      <c r="D60" s="12" t="s">
        <v>207</v>
      </c>
      <c r="E60" s="161" t="s">
        <v>34</v>
      </c>
      <c r="F60" s="12" t="s">
        <v>208</v>
      </c>
      <c r="G60" s="143">
        <v>0.4305555555555556</v>
      </c>
      <c r="H60" s="12" t="s">
        <v>175</v>
      </c>
      <c r="I60" s="143">
        <v>0.4666666666666666</v>
      </c>
      <c r="J60" s="12"/>
      <c r="K60" s="12" t="s">
        <v>176</v>
      </c>
      <c r="L60" s="143">
        <v>0.4875</v>
      </c>
      <c r="M60" s="12"/>
      <c r="N60" s="12" t="s">
        <v>176</v>
      </c>
      <c r="O60" s="143">
        <v>0.14583333333333334</v>
      </c>
    </row>
    <row r="61" spans="3:15" ht="12.75">
      <c r="C61" s="171">
        <v>27</v>
      </c>
      <c r="D61" s="12" t="s">
        <v>211</v>
      </c>
      <c r="E61" s="161" t="s">
        <v>34</v>
      </c>
      <c r="F61" s="12" t="s">
        <v>212</v>
      </c>
      <c r="G61" s="143">
        <v>0.4375</v>
      </c>
      <c r="H61" s="175" t="s">
        <v>175</v>
      </c>
      <c r="I61" s="143">
        <v>0.4708333333333334</v>
      </c>
      <c r="J61" s="12"/>
      <c r="K61" s="12" t="s">
        <v>176</v>
      </c>
      <c r="L61" s="143">
        <v>0.4916666666666667</v>
      </c>
      <c r="M61" s="12"/>
      <c r="N61" s="12" t="s">
        <v>176</v>
      </c>
      <c r="O61" s="143">
        <v>0.15</v>
      </c>
    </row>
    <row r="62" spans="3:15" ht="12.75">
      <c r="C62" s="171">
        <v>34</v>
      </c>
      <c r="D62" s="12" t="s">
        <v>225</v>
      </c>
      <c r="E62" s="161" t="s">
        <v>34</v>
      </c>
      <c r="F62" s="12" t="s">
        <v>226</v>
      </c>
      <c r="G62" s="143">
        <v>0.4375</v>
      </c>
      <c r="H62" s="12" t="s">
        <v>175</v>
      </c>
      <c r="I62" s="143">
        <v>0.475</v>
      </c>
      <c r="J62" s="12"/>
      <c r="K62" s="12" t="s">
        <v>176</v>
      </c>
      <c r="L62" s="143">
        <v>0.49583333333333335</v>
      </c>
      <c r="M62" s="12"/>
      <c r="N62" s="12" t="s">
        <v>176</v>
      </c>
      <c r="O62" s="143">
        <v>0.15416666666666667</v>
      </c>
    </row>
    <row r="63" spans="3:15" ht="12.75">
      <c r="C63" s="171"/>
      <c r="D63" s="12"/>
      <c r="E63" s="161"/>
      <c r="F63" s="12"/>
      <c r="G63" s="143"/>
      <c r="H63" s="176"/>
      <c r="I63" s="177"/>
      <c r="J63" s="176"/>
      <c r="K63" s="176"/>
      <c r="L63" s="177"/>
      <c r="M63" s="176"/>
      <c r="N63" s="178" t="s">
        <v>246</v>
      </c>
      <c r="O63" s="179"/>
    </row>
    <row r="64" spans="3:15" ht="12.75">
      <c r="C64" s="171">
        <v>1</v>
      </c>
      <c r="D64" s="172" t="s">
        <v>166</v>
      </c>
      <c r="E64" s="173" t="s">
        <v>167</v>
      </c>
      <c r="F64" s="174" t="s">
        <v>168</v>
      </c>
      <c r="G64" s="143">
        <v>0.4583333333333333</v>
      </c>
      <c r="H64" s="12" t="s">
        <v>176</v>
      </c>
      <c r="I64" s="143">
        <v>0.5</v>
      </c>
      <c r="J64" s="12"/>
      <c r="K64" s="12" t="s">
        <v>177</v>
      </c>
      <c r="L64" s="143">
        <v>0.5208333333333334</v>
      </c>
      <c r="M64" s="12"/>
      <c r="N64" s="12" t="s">
        <v>177</v>
      </c>
      <c r="O64" s="143">
        <v>0.10416666666666667</v>
      </c>
    </row>
    <row r="65" spans="3:15" ht="12.75">
      <c r="C65" s="171">
        <v>17</v>
      </c>
      <c r="D65" s="172" t="s">
        <v>193</v>
      </c>
      <c r="E65" s="173" t="s">
        <v>194</v>
      </c>
      <c r="F65" s="174" t="s">
        <v>195</v>
      </c>
      <c r="G65" s="143">
        <v>0.4583333333333333</v>
      </c>
      <c r="H65" s="12" t="s">
        <v>176</v>
      </c>
      <c r="I65" s="143">
        <v>0.5041666666666667</v>
      </c>
      <c r="J65" s="12"/>
      <c r="K65" s="12" t="s">
        <v>177</v>
      </c>
      <c r="L65" s="143">
        <v>0.525</v>
      </c>
      <c r="M65" s="12"/>
      <c r="N65" s="12" t="s">
        <v>177</v>
      </c>
      <c r="O65" s="143">
        <v>0.10833333333333334</v>
      </c>
    </row>
    <row r="66" spans="3:15" ht="12.75">
      <c r="C66" s="171">
        <v>22</v>
      </c>
      <c r="D66" s="12" t="s">
        <v>203</v>
      </c>
      <c r="E66" s="161" t="s">
        <v>194</v>
      </c>
      <c r="F66" s="12" t="s">
        <v>204</v>
      </c>
      <c r="G66" s="143">
        <v>0.46527777777777773</v>
      </c>
      <c r="H66" s="175" t="s">
        <v>176</v>
      </c>
      <c r="I66" s="143">
        <v>0.5083333333333333</v>
      </c>
      <c r="J66" s="12"/>
      <c r="K66" s="12" t="s">
        <v>177</v>
      </c>
      <c r="L66" s="143">
        <v>0.5291666666666667</v>
      </c>
      <c r="M66" s="12"/>
      <c r="N66" s="12" t="s">
        <v>177</v>
      </c>
      <c r="O66" s="143">
        <v>0.1125</v>
      </c>
    </row>
    <row r="67" spans="3:15" ht="26.25">
      <c r="C67" s="171">
        <v>6</v>
      </c>
      <c r="D67" s="172" t="s">
        <v>159</v>
      </c>
      <c r="E67" s="173" t="s">
        <v>162</v>
      </c>
      <c r="F67" s="174" t="s">
        <v>124</v>
      </c>
      <c r="G67" s="143">
        <v>0.46527777777777773</v>
      </c>
      <c r="H67" s="12" t="s">
        <v>176</v>
      </c>
      <c r="I67" s="143">
        <v>0.5125</v>
      </c>
      <c r="J67" s="12"/>
      <c r="K67" s="12" t="s">
        <v>179</v>
      </c>
      <c r="L67" s="143">
        <v>0.5333333333333333</v>
      </c>
      <c r="M67" s="12"/>
      <c r="N67" s="12" t="s">
        <v>179</v>
      </c>
      <c r="O67" s="143">
        <v>0.11666666666666665</v>
      </c>
    </row>
    <row r="68" spans="3:15" ht="12.75">
      <c r="C68" s="171">
        <v>11</v>
      </c>
      <c r="D68" s="172" t="s">
        <v>183</v>
      </c>
      <c r="E68" s="173" t="s">
        <v>162</v>
      </c>
      <c r="F68" s="174"/>
      <c r="G68" s="143">
        <v>0.47222222222222227</v>
      </c>
      <c r="H68" s="12" t="s">
        <v>177</v>
      </c>
      <c r="I68" s="143">
        <v>0.5166666666666667</v>
      </c>
      <c r="J68" s="12"/>
      <c r="K68" s="12" t="s">
        <v>179</v>
      </c>
      <c r="L68" s="143">
        <v>0.5375</v>
      </c>
      <c r="M68" s="12"/>
      <c r="N68" s="12" t="s">
        <v>179</v>
      </c>
      <c r="O68" s="143">
        <v>0.12083333333333333</v>
      </c>
    </row>
    <row r="69" spans="3:15" ht="12.75">
      <c r="C69" s="171">
        <v>2</v>
      </c>
      <c r="D69" s="172" t="s">
        <v>169</v>
      </c>
      <c r="E69" s="173" t="s">
        <v>162</v>
      </c>
      <c r="F69" s="174" t="s">
        <v>170</v>
      </c>
      <c r="G69" s="143">
        <v>0.47222222222222227</v>
      </c>
      <c r="H69" s="12" t="s">
        <v>177</v>
      </c>
      <c r="I69" s="143">
        <v>0.5208333333333334</v>
      </c>
      <c r="J69" s="12"/>
      <c r="K69" s="12" t="s">
        <v>178</v>
      </c>
      <c r="L69" s="143">
        <v>0.041666666666666664</v>
      </c>
      <c r="M69" s="12"/>
      <c r="N69" s="12" t="s">
        <v>178</v>
      </c>
      <c r="O69" s="143">
        <v>0.125</v>
      </c>
    </row>
    <row r="70" spans="3:15" ht="15">
      <c r="C70" s="171">
        <v>16</v>
      </c>
      <c r="D70" s="180" t="s">
        <v>247</v>
      </c>
      <c r="E70" s="173" t="s">
        <v>42</v>
      </c>
      <c r="F70" s="174" t="s">
        <v>248</v>
      </c>
      <c r="G70" s="143">
        <v>0.4791666666666667</v>
      </c>
      <c r="H70" s="12" t="s">
        <v>177</v>
      </c>
      <c r="I70" s="143">
        <v>0.525</v>
      </c>
      <c r="J70" s="12"/>
      <c r="K70" s="12" t="s">
        <v>178</v>
      </c>
      <c r="L70" s="143">
        <v>0.04583333333333334</v>
      </c>
      <c r="M70" s="12"/>
      <c r="N70" s="12" t="s">
        <v>178</v>
      </c>
      <c r="O70" s="143">
        <v>0.12916666666666668</v>
      </c>
    </row>
    <row r="71" spans="3:15" ht="12.75">
      <c r="C71" s="171">
        <v>31</v>
      </c>
      <c r="D71" s="12" t="s">
        <v>218</v>
      </c>
      <c r="E71" s="161" t="s">
        <v>219</v>
      </c>
      <c r="F71" s="12" t="s">
        <v>220</v>
      </c>
      <c r="G71" s="143">
        <v>0.4791666666666667</v>
      </c>
      <c r="H71" s="12" t="s">
        <v>177</v>
      </c>
      <c r="I71" s="143">
        <v>0.5291666666666667</v>
      </c>
      <c r="J71" s="12"/>
      <c r="K71" s="12" t="s">
        <v>178</v>
      </c>
      <c r="L71" s="143">
        <v>0.05</v>
      </c>
      <c r="M71" s="12"/>
      <c r="N71" s="12" t="s">
        <v>178</v>
      </c>
      <c r="O71" s="143">
        <v>0.13333333333333333</v>
      </c>
    </row>
    <row r="72" spans="3:15" ht="12.75">
      <c r="C72" s="171">
        <v>36</v>
      </c>
      <c r="D72" s="12" t="s">
        <v>227</v>
      </c>
      <c r="E72" s="161" t="s">
        <v>228</v>
      </c>
      <c r="F72" s="12" t="s">
        <v>229</v>
      </c>
      <c r="G72" s="143">
        <v>0.4861111111111111</v>
      </c>
      <c r="H72" s="12" t="s">
        <v>179</v>
      </c>
      <c r="I72" s="143">
        <v>0.5333333333333333</v>
      </c>
      <c r="J72" s="12"/>
      <c r="K72" s="12" t="s">
        <v>178</v>
      </c>
      <c r="L72" s="143">
        <v>0.05416666666666667</v>
      </c>
      <c r="M72" s="12"/>
      <c r="N72" s="12" t="s">
        <v>178</v>
      </c>
      <c r="O72" s="143">
        <v>0.1375</v>
      </c>
    </row>
    <row r="73" spans="3:15" ht="12.75">
      <c r="C73" s="171">
        <v>21</v>
      </c>
      <c r="D73" s="12" t="s">
        <v>200</v>
      </c>
      <c r="E73" s="161" t="s">
        <v>42</v>
      </c>
      <c r="F73" s="12" t="s">
        <v>201</v>
      </c>
      <c r="G73" s="143">
        <v>0.4861111111111111</v>
      </c>
      <c r="H73" s="175" t="s">
        <v>179</v>
      </c>
      <c r="I73" s="143">
        <v>0.5375</v>
      </c>
      <c r="J73" s="12"/>
      <c r="K73" s="12" t="s">
        <v>178</v>
      </c>
      <c r="L73" s="143">
        <v>0.05833333333333333</v>
      </c>
      <c r="M73" s="12"/>
      <c r="N73" s="12" t="s">
        <v>178</v>
      </c>
      <c r="O73" s="143">
        <v>0.14166666666666666</v>
      </c>
    </row>
    <row r="74" spans="3:15" ht="12.75">
      <c r="C74" s="171">
        <v>37</v>
      </c>
      <c r="D74" s="12" t="s">
        <v>230</v>
      </c>
      <c r="E74" s="161" t="s">
        <v>228</v>
      </c>
      <c r="F74" s="12" t="s">
        <v>231</v>
      </c>
      <c r="G74" s="143">
        <v>0.4930555555555556</v>
      </c>
      <c r="H74" s="12" t="s">
        <v>179</v>
      </c>
      <c r="I74" s="143">
        <v>0.041666666666666664</v>
      </c>
      <c r="J74" s="12"/>
      <c r="K74" s="12" t="s">
        <v>178</v>
      </c>
      <c r="L74" s="143">
        <v>0.0625</v>
      </c>
      <c r="M74" s="12"/>
      <c r="N74" s="12" t="s">
        <v>178</v>
      </c>
      <c r="O74" s="143">
        <v>0.14583333333333334</v>
      </c>
    </row>
    <row r="75" spans="3:15" ht="12.75">
      <c r="C75" s="171"/>
      <c r="D75" s="12"/>
      <c r="E75" s="161"/>
      <c r="F75" s="12"/>
      <c r="G75" s="143"/>
      <c r="H75" s="12"/>
      <c r="I75" s="143"/>
      <c r="J75" s="12"/>
      <c r="K75" s="328" t="s">
        <v>249</v>
      </c>
      <c r="L75" s="328"/>
      <c r="M75" s="328"/>
      <c r="N75" s="170" t="s">
        <v>250</v>
      </c>
      <c r="O75" s="167"/>
    </row>
    <row r="76" spans="3:15" ht="12.75">
      <c r="C76" s="171">
        <v>13</v>
      </c>
      <c r="D76" s="174" t="s">
        <v>180</v>
      </c>
      <c r="E76" s="173" t="s">
        <v>184</v>
      </c>
      <c r="F76" s="12"/>
      <c r="G76" s="143">
        <v>0.4930555555555556</v>
      </c>
      <c r="H76" s="12" t="s">
        <v>178</v>
      </c>
      <c r="I76" s="143">
        <v>0.04583333333333334</v>
      </c>
      <c r="J76" s="12"/>
      <c r="K76" s="12" t="s">
        <v>185</v>
      </c>
      <c r="L76" s="143">
        <v>0.06666666666666667</v>
      </c>
      <c r="M76" s="12"/>
      <c r="N76" s="12" t="s">
        <v>185</v>
      </c>
      <c r="O76" s="143">
        <v>0.16666666666666666</v>
      </c>
    </row>
    <row r="77" spans="3:15" ht="12.75">
      <c r="C77" s="171"/>
      <c r="D77" s="174"/>
      <c r="E77" s="173"/>
      <c r="F77" s="12"/>
      <c r="G77" s="328" t="s">
        <v>250</v>
      </c>
      <c r="H77" s="328"/>
      <c r="I77" s="328"/>
      <c r="J77" s="12"/>
      <c r="K77" s="12"/>
      <c r="L77" s="143"/>
      <c r="M77" s="12"/>
      <c r="N77" s="12"/>
      <c r="O77" s="143"/>
    </row>
    <row r="78" spans="3:15" ht="12.75">
      <c r="C78" s="171">
        <v>41</v>
      </c>
      <c r="D78" s="12" t="s">
        <v>237</v>
      </c>
      <c r="E78" s="161" t="s">
        <v>238</v>
      </c>
      <c r="F78" s="12" t="s">
        <v>239</v>
      </c>
      <c r="G78" s="143">
        <v>0.5</v>
      </c>
      <c r="H78" s="12" t="s">
        <v>240</v>
      </c>
      <c r="I78" s="143">
        <v>0.0625</v>
      </c>
      <c r="J78" s="12"/>
      <c r="K78" s="12" t="s">
        <v>241</v>
      </c>
      <c r="L78" s="143">
        <v>0.08333333333333333</v>
      </c>
      <c r="M78" s="12"/>
      <c r="N78" s="12" t="s">
        <v>241</v>
      </c>
      <c r="O78" s="143">
        <v>0.1708333333333333</v>
      </c>
    </row>
    <row r="79" spans="3:15" ht="12.75">
      <c r="C79" s="161"/>
      <c r="D79" s="12"/>
      <c r="E79" s="161"/>
      <c r="F79" s="12"/>
      <c r="G79" s="161"/>
      <c r="H79" s="12"/>
      <c r="I79" s="161"/>
      <c r="J79" s="12"/>
      <c r="K79" s="12"/>
      <c r="L79" s="12"/>
      <c r="M79" s="12"/>
      <c r="N79" s="12"/>
      <c r="O79" s="12"/>
    </row>
  </sheetData>
  <mergeCells count="10">
    <mergeCell ref="G77:I77"/>
    <mergeCell ref="H42:I42"/>
    <mergeCell ref="K42:L42"/>
    <mergeCell ref="N42:O42"/>
    <mergeCell ref="K75:M75"/>
    <mergeCell ref="H1:I1"/>
    <mergeCell ref="N1:O1"/>
    <mergeCell ref="G38:I38"/>
    <mergeCell ref="K36:M36"/>
    <mergeCell ref="K1:L1"/>
  </mergeCells>
  <conditionalFormatting sqref="D13:D14 D5 D54:D55 D46">
    <cfRule type="cellIs" priority="1" dxfId="0" operator="equal" stopIfTrue="1">
      <formula>"GHOST"</formula>
    </cfRule>
  </conditionalFormatting>
  <printOptions/>
  <pageMargins left="0.37" right="0.11" top="0.18" bottom="0.25" header="0.17" footer="0.15"/>
  <pageSetup horizontalDpi="300" verticalDpi="3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0"/>
  <sheetViews>
    <sheetView tabSelected="1" workbookViewId="0" topLeftCell="A1">
      <pane ySplit="2" topLeftCell="BM3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1" width="6.28125" style="255" bestFit="1" customWidth="1"/>
    <col min="2" max="2" width="20.7109375" style="255" bestFit="1" customWidth="1"/>
    <col min="3" max="3" width="8.28125" style="256" customWidth="1"/>
    <col min="4" max="4" width="19.57421875" style="255" bestFit="1" customWidth="1"/>
    <col min="5" max="5" width="8.421875" style="256" customWidth="1"/>
    <col min="6" max="6" width="24.28125" style="255" customWidth="1"/>
    <col min="7" max="7" width="9.00390625" style="256" customWidth="1"/>
    <col min="8" max="8" width="8.8515625" style="255" customWidth="1"/>
    <col min="9" max="9" width="7.7109375" style="256" customWidth="1"/>
    <col min="10" max="10" width="2.28125" style="255" customWidth="1"/>
    <col min="11" max="11" width="8.8515625" style="255" customWidth="1"/>
    <col min="12" max="12" width="8.8515625" style="256" customWidth="1"/>
    <col min="13" max="13" width="2.421875" style="255" customWidth="1"/>
    <col min="14" max="14" width="8.8515625" style="255" customWidth="1"/>
    <col min="15" max="15" width="8.8515625" style="256" customWidth="1"/>
    <col min="16" max="16" width="2.7109375" style="256" customWidth="1"/>
    <col min="17" max="17" width="10.57421875" style="255" customWidth="1"/>
    <col min="18" max="18" width="7.140625" style="255" customWidth="1"/>
    <col min="19" max="19" width="6.8515625" style="255" customWidth="1"/>
    <col min="20" max="16384" width="8.8515625" style="255" customWidth="1"/>
  </cols>
  <sheetData>
    <row r="1" spans="2:16" ht="12" thickBot="1">
      <c r="B1" s="344" t="s">
        <v>276</v>
      </c>
      <c r="H1" s="332" t="s">
        <v>154</v>
      </c>
      <c r="I1" s="296"/>
      <c r="K1" s="297" t="s">
        <v>155</v>
      </c>
      <c r="L1" s="298"/>
      <c r="N1" s="297" t="s">
        <v>187</v>
      </c>
      <c r="O1" s="298"/>
      <c r="P1" s="255"/>
    </row>
    <row r="2" spans="1:19" s="220" customFormat="1" ht="36">
      <c r="A2" s="210" t="s">
        <v>260</v>
      </c>
      <c r="B2" s="208" t="s">
        <v>134</v>
      </c>
      <c r="C2" s="210" t="s">
        <v>151</v>
      </c>
      <c r="D2" s="208" t="s">
        <v>135</v>
      </c>
      <c r="E2" s="208" t="s">
        <v>136</v>
      </c>
      <c r="F2" s="208" t="s">
        <v>137</v>
      </c>
      <c r="G2" s="208" t="s">
        <v>153</v>
      </c>
      <c r="H2" s="257" t="s">
        <v>138</v>
      </c>
      <c r="I2" s="258" t="s">
        <v>139</v>
      </c>
      <c r="J2" s="259"/>
      <c r="K2" s="260" t="s">
        <v>141</v>
      </c>
      <c r="L2" s="260" t="s">
        <v>139</v>
      </c>
      <c r="M2" s="261"/>
      <c r="N2" s="260" t="s">
        <v>188</v>
      </c>
      <c r="O2" s="260" t="s">
        <v>139</v>
      </c>
      <c r="P2" s="261"/>
      <c r="Q2" s="262" t="s">
        <v>152</v>
      </c>
      <c r="R2" s="263" t="s">
        <v>139</v>
      </c>
      <c r="S2" s="263" t="s">
        <v>140</v>
      </c>
    </row>
    <row r="3" spans="1:16" s="265" customFormat="1" ht="12" thickBot="1">
      <c r="A3" s="264">
        <v>1</v>
      </c>
      <c r="C3" s="266"/>
      <c r="E3" s="267"/>
      <c r="G3" s="266"/>
      <c r="I3" s="266"/>
      <c r="L3" s="266"/>
      <c r="O3" s="266"/>
      <c r="P3" s="266"/>
    </row>
    <row r="4" spans="2:19" ht="12" thickBot="1">
      <c r="B4" s="206"/>
      <c r="C4" s="268">
        <v>1</v>
      </c>
      <c r="D4" s="269"/>
      <c r="E4" s="270"/>
      <c r="F4" s="271"/>
      <c r="G4" s="272"/>
      <c r="H4" s="273"/>
      <c r="I4" s="272"/>
      <c r="K4" s="273"/>
      <c r="L4" s="272"/>
      <c r="N4" s="273"/>
      <c r="O4" s="272"/>
      <c r="P4" s="274"/>
      <c r="Q4" s="273"/>
      <c r="R4" s="275"/>
      <c r="S4" s="273"/>
    </row>
    <row r="5" spans="3:19" ht="12" thickBot="1">
      <c r="C5" s="268">
        <v>2</v>
      </c>
      <c r="D5" s="269"/>
      <c r="E5" s="270"/>
      <c r="F5" s="271"/>
      <c r="G5" s="272"/>
      <c r="H5" s="273"/>
      <c r="I5" s="272"/>
      <c r="K5" s="273"/>
      <c r="L5" s="272"/>
      <c r="N5" s="273"/>
      <c r="O5" s="272"/>
      <c r="P5" s="274"/>
      <c r="Q5" s="273"/>
      <c r="R5" s="273"/>
      <c r="S5" s="273"/>
    </row>
    <row r="6" spans="3:19" ht="12" thickBot="1">
      <c r="C6" s="268">
        <v>3</v>
      </c>
      <c r="D6" s="269"/>
      <c r="E6" s="270"/>
      <c r="F6" s="271"/>
      <c r="G6" s="272"/>
      <c r="H6" s="273"/>
      <c r="I6" s="272"/>
      <c r="K6" s="273"/>
      <c r="L6" s="272"/>
      <c r="N6" s="273"/>
      <c r="O6" s="272"/>
      <c r="P6" s="274"/>
      <c r="Q6" s="273"/>
      <c r="R6" s="273"/>
      <c r="S6" s="273"/>
    </row>
    <row r="7" spans="3:19" ht="12" thickBot="1">
      <c r="C7" s="268">
        <v>4</v>
      </c>
      <c r="D7" s="269"/>
      <c r="E7" s="270"/>
      <c r="F7" s="271"/>
      <c r="G7" s="272"/>
      <c r="H7" s="273"/>
      <c r="I7" s="272"/>
      <c r="K7" s="273"/>
      <c r="L7" s="272"/>
      <c r="N7" s="273"/>
      <c r="O7" s="272"/>
      <c r="P7" s="274"/>
      <c r="Q7" s="273"/>
      <c r="R7" s="273"/>
      <c r="S7" s="273"/>
    </row>
    <row r="8" spans="3:16" ht="12" thickBot="1">
      <c r="C8" s="268">
        <v>5</v>
      </c>
      <c r="D8" s="269"/>
      <c r="E8" s="270"/>
      <c r="F8" s="276"/>
      <c r="H8" s="277"/>
      <c r="I8" s="278"/>
      <c r="J8" s="277"/>
      <c r="K8" s="277"/>
      <c r="L8" s="278"/>
      <c r="N8" s="277"/>
      <c r="O8" s="278"/>
      <c r="P8" s="278"/>
    </row>
    <row r="10" ht="11.25">
      <c r="C10" s="256" t="s">
        <v>142</v>
      </c>
    </row>
    <row r="11" ht="11.25">
      <c r="C11" s="256" t="s">
        <v>143</v>
      </c>
    </row>
    <row r="12" spans="3:5" ht="12" thickBot="1">
      <c r="C12" s="256" t="s">
        <v>144</v>
      </c>
      <c r="E12" s="279"/>
    </row>
    <row r="13" spans="1:16" s="265" customFormat="1" ht="12" thickBot="1">
      <c r="A13" s="280">
        <v>2</v>
      </c>
      <c r="C13" s="266"/>
      <c r="E13" s="267"/>
      <c r="G13" s="266"/>
      <c r="I13" s="266"/>
      <c r="L13" s="266"/>
      <c r="O13" s="266"/>
      <c r="P13" s="266"/>
    </row>
    <row r="14" spans="2:19" ht="12">
      <c r="B14" s="206"/>
      <c r="C14" s="268">
        <v>6</v>
      </c>
      <c r="D14" s="269"/>
      <c r="E14" s="271"/>
      <c r="F14" s="271"/>
      <c r="G14" s="272"/>
      <c r="H14" s="273"/>
      <c r="I14" s="272"/>
      <c r="K14" s="273"/>
      <c r="L14" s="272"/>
      <c r="N14" s="273"/>
      <c r="O14" s="272"/>
      <c r="P14" s="274"/>
      <c r="Q14" s="273"/>
      <c r="R14" s="275"/>
      <c r="S14" s="273"/>
    </row>
    <row r="15" spans="3:19" ht="11.25">
      <c r="C15" s="268">
        <v>7</v>
      </c>
      <c r="D15" s="269"/>
      <c r="E15" s="271"/>
      <c r="F15" s="271"/>
      <c r="G15" s="272"/>
      <c r="H15" s="273"/>
      <c r="I15" s="272"/>
      <c r="K15" s="273"/>
      <c r="L15" s="272"/>
      <c r="N15" s="273"/>
      <c r="O15" s="272"/>
      <c r="P15" s="274"/>
      <c r="Q15" s="273"/>
      <c r="R15" s="273"/>
      <c r="S15" s="273"/>
    </row>
    <row r="16" spans="3:19" ht="11.25">
      <c r="C16" s="268">
        <v>8</v>
      </c>
      <c r="D16" s="269"/>
      <c r="E16" s="271"/>
      <c r="F16" s="271"/>
      <c r="G16" s="272"/>
      <c r="H16" s="273"/>
      <c r="I16" s="272"/>
      <c r="K16" s="273"/>
      <c r="L16" s="272"/>
      <c r="N16" s="273"/>
      <c r="O16" s="272"/>
      <c r="P16" s="274"/>
      <c r="Q16" s="273"/>
      <c r="R16" s="273"/>
      <c r="S16" s="273"/>
    </row>
    <row r="17" spans="3:19" ht="11.25">
      <c r="C17" s="268">
        <v>9</v>
      </c>
      <c r="D17" s="269"/>
      <c r="E17" s="271"/>
      <c r="F17" s="271"/>
      <c r="G17" s="272"/>
      <c r="H17" s="273"/>
      <c r="I17" s="272"/>
      <c r="K17" s="273"/>
      <c r="L17" s="272"/>
      <c r="N17" s="273"/>
      <c r="O17" s="272"/>
      <c r="P17" s="274"/>
      <c r="Q17" s="273"/>
      <c r="R17" s="273"/>
      <c r="S17" s="273"/>
    </row>
    <row r="18" spans="3:16" ht="11.25">
      <c r="C18" s="268">
        <v>10</v>
      </c>
      <c r="D18" s="343"/>
      <c r="E18" s="271"/>
      <c r="F18" s="276"/>
      <c r="H18" s="277"/>
      <c r="I18" s="278"/>
      <c r="J18" s="277"/>
      <c r="K18" s="277"/>
      <c r="L18" s="278"/>
      <c r="N18" s="277"/>
      <c r="O18" s="278"/>
      <c r="P18" s="278"/>
    </row>
    <row r="20" ht="11.25">
      <c r="C20" s="256" t="s">
        <v>145</v>
      </c>
    </row>
    <row r="21" ht="11.25">
      <c r="C21" s="256" t="s">
        <v>143</v>
      </c>
    </row>
    <row r="22" ht="12" thickBot="1">
      <c r="C22" s="256" t="s">
        <v>144</v>
      </c>
    </row>
    <row r="23" spans="1:16" s="265" customFormat="1" ht="12" thickBot="1">
      <c r="A23" s="280">
        <v>3</v>
      </c>
      <c r="C23" s="266"/>
      <c r="E23" s="266"/>
      <c r="G23" s="266"/>
      <c r="I23" s="266"/>
      <c r="L23" s="266"/>
      <c r="O23" s="266"/>
      <c r="P23" s="266"/>
    </row>
    <row r="24" spans="2:19" ht="12">
      <c r="B24" s="206"/>
      <c r="C24" s="268">
        <v>11</v>
      </c>
      <c r="D24" s="269"/>
      <c r="E24" s="271"/>
      <c r="F24" s="271"/>
      <c r="G24" s="272"/>
      <c r="H24" s="273"/>
      <c r="I24" s="272"/>
      <c r="K24" s="273"/>
      <c r="L24" s="272"/>
      <c r="N24" s="273"/>
      <c r="O24" s="272"/>
      <c r="P24" s="274"/>
      <c r="Q24" s="273"/>
      <c r="R24" s="275"/>
      <c r="S24" s="273"/>
    </row>
    <row r="25" spans="3:19" ht="11.25">
      <c r="C25" s="268">
        <v>12</v>
      </c>
      <c r="D25" s="269"/>
      <c r="E25" s="271"/>
      <c r="F25" s="271"/>
      <c r="G25" s="272"/>
      <c r="H25" s="273"/>
      <c r="I25" s="272"/>
      <c r="K25" s="273"/>
      <c r="L25" s="272"/>
      <c r="N25" s="273"/>
      <c r="O25" s="272"/>
      <c r="P25" s="274"/>
      <c r="Q25" s="273"/>
      <c r="R25" s="273"/>
      <c r="S25" s="273"/>
    </row>
    <row r="26" spans="3:19" ht="11.25">
      <c r="C26" s="268">
        <v>13</v>
      </c>
      <c r="D26" s="269"/>
      <c r="E26" s="271"/>
      <c r="F26" s="271"/>
      <c r="G26" s="272"/>
      <c r="H26" s="273"/>
      <c r="I26" s="272"/>
      <c r="K26" s="273"/>
      <c r="L26" s="272"/>
      <c r="N26" s="273"/>
      <c r="O26" s="272"/>
      <c r="P26" s="274"/>
      <c r="Q26" s="273"/>
      <c r="R26" s="273"/>
      <c r="S26" s="273"/>
    </row>
    <row r="27" spans="3:19" ht="11.25">
      <c r="C27" s="268">
        <v>14</v>
      </c>
      <c r="D27" s="269"/>
      <c r="E27" s="271"/>
      <c r="F27" s="271"/>
      <c r="G27" s="272"/>
      <c r="H27" s="273"/>
      <c r="I27" s="272"/>
      <c r="K27" s="273"/>
      <c r="L27" s="272"/>
      <c r="N27" s="273"/>
      <c r="O27" s="272"/>
      <c r="P27" s="274"/>
      <c r="Q27" s="273"/>
      <c r="R27" s="273"/>
      <c r="S27" s="273"/>
    </row>
    <row r="28" spans="3:16" ht="11.25">
      <c r="C28" s="268">
        <v>15</v>
      </c>
      <c r="D28" s="269"/>
      <c r="E28" s="271"/>
      <c r="F28" s="276"/>
      <c r="H28" s="277"/>
      <c r="I28" s="278"/>
      <c r="J28" s="277"/>
      <c r="K28" s="277"/>
      <c r="L28" s="278"/>
      <c r="N28" s="277"/>
      <c r="O28" s="278"/>
      <c r="P28" s="278"/>
    </row>
    <row r="30" ht="11.25">
      <c r="C30" s="256" t="s">
        <v>145</v>
      </c>
    </row>
    <row r="31" ht="11.25">
      <c r="C31" s="256" t="s">
        <v>143</v>
      </c>
    </row>
    <row r="32" ht="12" thickBot="1">
      <c r="C32" s="256" t="s">
        <v>144</v>
      </c>
    </row>
    <row r="33" spans="1:16" s="265" customFormat="1" ht="12" thickBot="1">
      <c r="A33" s="280">
        <v>4</v>
      </c>
      <c r="C33" s="266"/>
      <c r="E33" s="266"/>
      <c r="G33" s="266"/>
      <c r="I33" s="266"/>
      <c r="L33" s="266"/>
      <c r="O33" s="266"/>
      <c r="P33" s="266"/>
    </row>
    <row r="34" spans="2:19" ht="12">
      <c r="B34" s="206"/>
      <c r="C34" s="268">
        <v>16</v>
      </c>
      <c r="D34" s="269"/>
      <c r="E34" s="271"/>
      <c r="F34" s="271"/>
      <c r="G34" s="272"/>
      <c r="H34" s="273"/>
      <c r="I34" s="272"/>
      <c r="K34" s="273"/>
      <c r="L34" s="272"/>
      <c r="N34" s="273"/>
      <c r="O34" s="272"/>
      <c r="P34" s="274"/>
      <c r="Q34" s="273"/>
      <c r="R34" s="275"/>
      <c r="S34" s="273"/>
    </row>
    <row r="35" spans="3:19" ht="11.25">
      <c r="C35" s="268">
        <v>17</v>
      </c>
      <c r="D35" s="269"/>
      <c r="E35" s="271"/>
      <c r="F35" s="271"/>
      <c r="G35" s="272"/>
      <c r="H35" s="273"/>
      <c r="I35" s="272"/>
      <c r="K35" s="273"/>
      <c r="L35" s="272"/>
      <c r="N35" s="273"/>
      <c r="O35" s="272"/>
      <c r="P35" s="274"/>
      <c r="Q35" s="273"/>
      <c r="R35" s="273"/>
      <c r="S35" s="273"/>
    </row>
    <row r="36" spans="3:19" ht="11.25">
      <c r="C36" s="268">
        <v>18</v>
      </c>
      <c r="D36" s="269"/>
      <c r="E36" s="271"/>
      <c r="F36" s="271"/>
      <c r="G36" s="272"/>
      <c r="H36" s="273"/>
      <c r="I36" s="272"/>
      <c r="K36" s="273"/>
      <c r="L36" s="272"/>
      <c r="N36" s="273"/>
      <c r="O36" s="272"/>
      <c r="P36" s="274"/>
      <c r="Q36" s="273"/>
      <c r="R36" s="273"/>
      <c r="S36" s="273"/>
    </row>
    <row r="37" spans="3:19" ht="11.25">
      <c r="C37" s="268">
        <v>19</v>
      </c>
      <c r="D37" s="269"/>
      <c r="E37" s="271"/>
      <c r="F37" s="271"/>
      <c r="G37" s="272"/>
      <c r="H37" s="273"/>
      <c r="I37" s="272"/>
      <c r="K37" s="273"/>
      <c r="L37" s="272"/>
      <c r="N37" s="273"/>
      <c r="O37" s="272"/>
      <c r="P37" s="274"/>
      <c r="Q37" s="273"/>
      <c r="R37" s="273"/>
      <c r="S37" s="273"/>
    </row>
    <row r="38" spans="3:16" ht="11.25">
      <c r="C38" s="268">
        <v>20</v>
      </c>
      <c r="D38" s="269"/>
      <c r="E38" s="271"/>
      <c r="F38" s="276"/>
      <c r="H38" s="277"/>
      <c r="I38" s="278"/>
      <c r="J38" s="277"/>
      <c r="K38" s="277"/>
      <c r="L38" s="278"/>
      <c r="N38" s="277"/>
      <c r="O38" s="278"/>
      <c r="P38" s="278"/>
    </row>
    <row r="40" ht="11.25">
      <c r="C40" s="256" t="s">
        <v>145</v>
      </c>
    </row>
    <row r="41" ht="11.25">
      <c r="C41" s="256" t="s">
        <v>143</v>
      </c>
    </row>
    <row r="42" ht="12" thickBot="1">
      <c r="C42" s="256" t="s">
        <v>144</v>
      </c>
    </row>
    <row r="43" spans="1:16" s="265" customFormat="1" ht="12" thickBot="1">
      <c r="A43" s="280">
        <v>5</v>
      </c>
      <c r="C43" s="266"/>
      <c r="E43" s="266"/>
      <c r="G43" s="266"/>
      <c r="I43" s="266"/>
      <c r="L43" s="266"/>
      <c r="O43" s="266"/>
      <c r="P43" s="266"/>
    </row>
    <row r="44" spans="2:19" ht="12">
      <c r="B44" s="206"/>
      <c r="C44" s="268">
        <v>21</v>
      </c>
      <c r="D44" s="269"/>
      <c r="E44" s="271"/>
      <c r="F44" s="271"/>
      <c r="G44" s="272"/>
      <c r="H44" s="281"/>
      <c r="I44" s="272"/>
      <c r="K44" s="273"/>
      <c r="L44" s="272"/>
      <c r="N44" s="273"/>
      <c r="O44" s="272"/>
      <c r="P44" s="274"/>
      <c r="Q44" s="273"/>
      <c r="R44" s="275"/>
      <c r="S44" s="273"/>
    </row>
    <row r="45" spans="3:19" ht="11.25">
      <c r="C45" s="268">
        <v>22</v>
      </c>
      <c r="D45" s="269"/>
      <c r="E45" s="271"/>
      <c r="F45" s="271"/>
      <c r="G45" s="272"/>
      <c r="H45" s="281"/>
      <c r="I45" s="272"/>
      <c r="K45" s="273"/>
      <c r="L45" s="272"/>
      <c r="N45" s="273"/>
      <c r="O45" s="272"/>
      <c r="P45" s="274"/>
      <c r="Q45" s="273"/>
      <c r="R45" s="273"/>
      <c r="S45" s="273"/>
    </row>
    <row r="46" spans="3:19" ht="11.25">
      <c r="C46" s="268">
        <v>23</v>
      </c>
      <c r="D46" s="269"/>
      <c r="E46" s="271"/>
      <c r="F46" s="271"/>
      <c r="G46" s="272"/>
      <c r="H46" s="273"/>
      <c r="I46" s="272"/>
      <c r="K46" s="273"/>
      <c r="L46" s="272"/>
      <c r="N46" s="273"/>
      <c r="O46" s="272"/>
      <c r="P46" s="274"/>
      <c r="Q46" s="273"/>
      <c r="R46" s="273"/>
      <c r="S46" s="273"/>
    </row>
    <row r="47" spans="3:19" ht="11.25">
      <c r="C47" s="268">
        <v>24</v>
      </c>
      <c r="D47" s="269"/>
      <c r="E47" s="271"/>
      <c r="F47" s="271"/>
      <c r="G47" s="272"/>
      <c r="H47" s="273"/>
      <c r="I47" s="272"/>
      <c r="K47" s="273"/>
      <c r="L47" s="272"/>
      <c r="N47" s="273"/>
      <c r="O47" s="272"/>
      <c r="P47" s="274"/>
      <c r="Q47" s="273"/>
      <c r="R47" s="273"/>
      <c r="S47" s="273"/>
    </row>
    <row r="48" spans="3:16" ht="11.25">
      <c r="C48" s="268">
        <v>25</v>
      </c>
      <c r="D48" s="269"/>
      <c r="E48" s="271"/>
      <c r="F48" s="276"/>
      <c r="H48" s="277"/>
      <c r="I48" s="278"/>
      <c r="J48" s="277"/>
      <c r="K48" s="277"/>
      <c r="L48" s="278"/>
      <c r="N48" s="277"/>
      <c r="O48" s="278"/>
      <c r="P48" s="278"/>
    </row>
    <row r="50" spans="3:7" ht="11.25">
      <c r="C50" s="256" t="s">
        <v>146</v>
      </c>
      <c r="F50" s="282"/>
      <c r="G50" s="279"/>
    </row>
    <row r="51" spans="3:7" ht="11.25">
      <c r="C51" s="256" t="s">
        <v>143</v>
      </c>
      <c r="F51" s="282"/>
      <c r="G51" s="279"/>
    </row>
    <row r="52" spans="3:7" ht="12" thickBot="1">
      <c r="C52" s="256" t="s">
        <v>144</v>
      </c>
      <c r="F52" s="282"/>
      <c r="G52" s="279"/>
    </row>
    <row r="53" spans="1:16" s="265" customFormat="1" ht="12" thickBot="1">
      <c r="A53" s="280">
        <v>6</v>
      </c>
      <c r="C53" s="266"/>
      <c r="E53" s="266"/>
      <c r="G53" s="266"/>
      <c r="I53" s="266"/>
      <c r="L53" s="266"/>
      <c r="O53" s="266"/>
      <c r="P53" s="266"/>
    </row>
    <row r="54" spans="2:19" ht="12">
      <c r="B54" s="206"/>
      <c r="C54" s="268">
        <v>26</v>
      </c>
      <c r="D54" s="269"/>
      <c r="E54" s="271"/>
      <c r="F54" s="271"/>
      <c r="G54" s="272"/>
      <c r="H54" s="281"/>
      <c r="I54" s="272"/>
      <c r="K54" s="273"/>
      <c r="L54" s="272"/>
      <c r="N54" s="273"/>
      <c r="O54" s="272"/>
      <c r="P54" s="274"/>
      <c r="Q54" s="273"/>
      <c r="R54" s="275"/>
      <c r="S54" s="273"/>
    </row>
    <row r="55" spans="3:19" ht="11.25">
      <c r="C55" s="268">
        <v>27</v>
      </c>
      <c r="D55" s="269"/>
      <c r="E55" s="271"/>
      <c r="F55" s="271"/>
      <c r="G55" s="272"/>
      <c r="H55" s="281"/>
      <c r="I55" s="272"/>
      <c r="K55" s="273"/>
      <c r="L55" s="272"/>
      <c r="N55" s="273"/>
      <c r="O55" s="272"/>
      <c r="P55" s="274"/>
      <c r="Q55" s="273"/>
      <c r="R55" s="273"/>
      <c r="S55" s="273"/>
    </row>
    <row r="56" spans="3:19" ht="11.25">
      <c r="C56" s="268">
        <v>28</v>
      </c>
      <c r="D56" s="269"/>
      <c r="E56" s="271"/>
      <c r="F56" s="271"/>
      <c r="G56" s="272"/>
      <c r="H56" s="273"/>
      <c r="I56" s="272"/>
      <c r="K56" s="273"/>
      <c r="L56" s="272"/>
      <c r="N56" s="273"/>
      <c r="O56" s="272"/>
      <c r="P56" s="274"/>
      <c r="Q56" s="273"/>
      <c r="R56" s="273"/>
      <c r="S56" s="273"/>
    </row>
    <row r="57" spans="3:19" ht="11.25">
      <c r="C57" s="268">
        <v>29</v>
      </c>
      <c r="D57" s="269"/>
      <c r="E57" s="271"/>
      <c r="F57" s="271"/>
      <c r="G57" s="272"/>
      <c r="H57" s="273"/>
      <c r="I57" s="272"/>
      <c r="K57" s="273"/>
      <c r="L57" s="272"/>
      <c r="N57" s="273"/>
      <c r="O57" s="272"/>
      <c r="P57" s="274"/>
      <c r="Q57" s="273"/>
      <c r="R57" s="273"/>
      <c r="S57" s="273"/>
    </row>
    <row r="58" spans="3:16" ht="11.25">
      <c r="C58" s="268">
        <v>30</v>
      </c>
      <c r="D58" s="269"/>
      <c r="E58" s="271"/>
      <c r="F58" s="276"/>
      <c r="H58" s="277"/>
      <c r="I58" s="278"/>
      <c r="J58" s="277"/>
      <c r="K58" s="277"/>
      <c r="L58" s="278"/>
      <c r="N58" s="277"/>
      <c r="O58" s="278"/>
      <c r="P58" s="278"/>
    </row>
    <row r="60" ht="11.25">
      <c r="C60" s="256" t="s">
        <v>145</v>
      </c>
    </row>
    <row r="61" ht="11.25">
      <c r="C61" s="256" t="s">
        <v>143</v>
      </c>
    </row>
    <row r="62" ht="12" thickBot="1">
      <c r="C62" s="256" t="s">
        <v>144</v>
      </c>
    </row>
    <row r="63" spans="1:16" s="265" customFormat="1" ht="12" thickBot="1">
      <c r="A63" s="280">
        <v>7</v>
      </c>
      <c r="C63" s="266"/>
      <c r="E63" s="266"/>
      <c r="G63" s="266"/>
      <c r="I63" s="266"/>
      <c r="L63" s="266"/>
      <c r="O63" s="266"/>
      <c r="P63" s="266"/>
    </row>
    <row r="64" spans="2:19" ht="12">
      <c r="B64" s="206"/>
      <c r="C64" s="268">
        <v>31</v>
      </c>
      <c r="D64" s="269"/>
      <c r="E64" s="271"/>
      <c r="F64" s="271"/>
      <c r="G64" s="272"/>
      <c r="H64" s="273"/>
      <c r="I64" s="272"/>
      <c r="K64" s="273"/>
      <c r="L64" s="272"/>
      <c r="N64" s="273"/>
      <c r="O64" s="272"/>
      <c r="P64" s="274"/>
      <c r="Q64" s="273"/>
      <c r="R64" s="275"/>
      <c r="S64" s="273"/>
    </row>
    <row r="65" spans="3:19" ht="11.25">
      <c r="C65" s="268">
        <v>32</v>
      </c>
      <c r="D65" s="269"/>
      <c r="E65" s="271"/>
      <c r="F65" s="271"/>
      <c r="G65" s="272"/>
      <c r="H65" s="273"/>
      <c r="I65" s="272"/>
      <c r="K65" s="273"/>
      <c r="L65" s="272"/>
      <c r="N65" s="273"/>
      <c r="O65" s="272"/>
      <c r="P65" s="274"/>
      <c r="Q65" s="273"/>
      <c r="R65" s="273"/>
      <c r="S65" s="273"/>
    </row>
    <row r="66" spans="3:19" ht="11.25">
      <c r="C66" s="268">
        <v>33</v>
      </c>
      <c r="D66" s="269"/>
      <c r="E66" s="271"/>
      <c r="F66" s="271"/>
      <c r="G66" s="272"/>
      <c r="H66" s="273"/>
      <c r="I66" s="272"/>
      <c r="K66" s="273"/>
      <c r="L66" s="272"/>
      <c r="N66" s="273"/>
      <c r="O66" s="272"/>
      <c r="P66" s="274"/>
      <c r="Q66" s="273"/>
      <c r="R66" s="273"/>
      <c r="S66" s="273"/>
    </row>
    <row r="67" spans="3:19" ht="11.25">
      <c r="C67" s="268">
        <v>34</v>
      </c>
      <c r="D67" s="269"/>
      <c r="E67" s="271"/>
      <c r="F67" s="271"/>
      <c r="G67" s="272"/>
      <c r="H67" s="273"/>
      <c r="I67" s="272"/>
      <c r="K67" s="273"/>
      <c r="L67" s="272"/>
      <c r="N67" s="273"/>
      <c r="O67" s="272"/>
      <c r="P67" s="274"/>
      <c r="Q67" s="273"/>
      <c r="R67" s="273"/>
      <c r="S67" s="273"/>
    </row>
    <row r="68" spans="3:16" ht="11.25">
      <c r="C68" s="268">
        <v>35</v>
      </c>
      <c r="D68" s="269"/>
      <c r="E68" s="271"/>
      <c r="F68" s="276"/>
      <c r="H68" s="277"/>
      <c r="I68" s="278"/>
      <c r="J68" s="277"/>
      <c r="K68" s="277"/>
      <c r="L68" s="278"/>
      <c r="N68" s="277"/>
      <c r="O68" s="278"/>
      <c r="P68" s="278"/>
    </row>
    <row r="69" spans="3:6" ht="11.25">
      <c r="C69" s="283"/>
      <c r="D69" s="273"/>
      <c r="E69" s="283"/>
      <c r="F69" s="273"/>
    </row>
    <row r="70" spans="3:5" ht="11.25">
      <c r="C70" s="256" t="s">
        <v>145</v>
      </c>
      <c r="E70" s="279"/>
    </row>
    <row r="71" ht="11.25">
      <c r="C71" s="256" t="s">
        <v>143</v>
      </c>
    </row>
    <row r="72" spans="3:5" ht="12" thickBot="1">
      <c r="C72" s="256" t="s">
        <v>144</v>
      </c>
      <c r="E72" s="279"/>
    </row>
    <row r="73" spans="1:16" s="265" customFormat="1" ht="12" thickBot="1">
      <c r="A73" s="280">
        <v>8</v>
      </c>
      <c r="C73" s="266"/>
      <c r="E73" s="266"/>
      <c r="G73" s="266"/>
      <c r="I73" s="266"/>
      <c r="L73" s="266"/>
      <c r="O73" s="266"/>
      <c r="P73" s="266"/>
    </row>
    <row r="74" spans="2:19" ht="12">
      <c r="B74" s="206"/>
      <c r="C74" s="268">
        <v>36</v>
      </c>
      <c r="D74" s="269"/>
      <c r="E74" s="271"/>
      <c r="F74" s="271"/>
      <c r="G74" s="272"/>
      <c r="H74" s="273"/>
      <c r="I74" s="272"/>
      <c r="K74" s="273"/>
      <c r="L74" s="272"/>
      <c r="N74" s="273"/>
      <c r="O74" s="272"/>
      <c r="P74" s="274"/>
      <c r="Q74" s="273"/>
      <c r="R74" s="275"/>
      <c r="S74" s="273"/>
    </row>
    <row r="75" spans="3:19" ht="11.25">
      <c r="C75" s="268">
        <v>37</v>
      </c>
      <c r="D75" s="269"/>
      <c r="E75" s="271"/>
      <c r="F75" s="271"/>
      <c r="G75" s="272"/>
      <c r="H75" s="273"/>
      <c r="I75" s="272"/>
      <c r="K75" s="273"/>
      <c r="L75" s="272"/>
      <c r="N75" s="273"/>
      <c r="O75" s="272"/>
      <c r="P75" s="274"/>
      <c r="Q75" s="273"/>
      <c r="R75" s="273"/>
      <c r="S75" s="273"/>
    </row>
    <row r="76" spans="3:19" ht="11.25">
      <c r="C76" s="268">
        <v>38</v>
      </c>
      <c r="D76" s="269"/>
      <c r="E76" s="271"/>
      <c r="F76" s="271"/>
      <c r="G76" s="272"/>
      <c r="H76" s="273"/>
      <c r="I76" s="272"/>
      <c r="K76" s="273"/>
      <c r="L76" s="272"/>
      <c r="N76" s="273"/>
      <c r="O76" s="272"/>
      <c r="P76" s="274"/>
      <c r="Q76" s="273"/>
      <c r="R76" s="273"/>
      <c r="S76" s="273"/>
    </row>
    <row r="77" spans="3:19" ht="11.25">
      <c r="C77" s="268">
        <v>39</v>
      </c>
      <c r="D77" s="269"/>
      <c r="E77" s="271"/>
      <c r="F77" s="271"/>
      <c r="G77" s="272"/>
      <c r="H77" s="273"/>
      <c r="I77" s="272"/>
      <c r="K77" s="273"/>
      <c r="L77" s="272"/>
      <c r="N77" s="273"/>
      <c r="O77" s="272"/>
      <c r="P77" s="274"/>
      <c r="Q77" s="273"/>
      <c r="R77" s="273"/>
      <c r="S77" s="273"/>
    </row>
    <row r="78" spans="3:16" ht="11.25">
      <c r="C78" s="268">
        <v>40</v>
      </c>
      <c r="D78" s="269"/>
      <c r="E78" s="271"/>
      <c r="F78" s="276"/>
      <c r="H78" s="277"/>
      <c r="I78" s="278"/>
      <c r="J78" s="277"/>
      <c r="K78" s="277"/>
      <c r="L78" s="278"/>
      <c r="N78" s="277"/>
      <c r="O78" s="278"/>
      <c r="P78" s="278"/>
    </row>
    <row r="79" spans="3:6" ht="11.25">
      <c r="C79" s="283"/>
      <c r="D79" s="273"/>
      <c r="E79" s="283"/>
      <c r="F79" s="273"/>
    </row>
    <row r="80" spans="3:5" ht="11.25">
      <c r="C80" s="256" t="s">
        <v>145</v>
      </c>
      <c r="E80" s="279"/>
    </row>
    <row r="81" spans="3:5" ht="11.25">
      <c r="C81" s="256" t="s">
        <v>143</v>
      </c>
      <c r="E81" s="279"/>
    </row>
    <row r="82" ht="12" thickBot="1">
      <c r="C82" s="256" t="s">
        <v>144</v>
      </c>
    </row>
    <row r="83" spans="1:16" s="265" customFormat="1" ht="12" thickBot="1">
      <c r="A83" s="280">
        <v>9</v>
      </c>
      <c r="C83" s="266"/>
      <c r="E83" s="266"/>
      <c r="G83" s="266"/>
      <c r="I83" s="266"/>
      <c r="L83" s="266"/>
      <c r="O83" s="266"/>
      <c r="P83" s="266"/>
    </row>
    <row r="84" spans="2:19" ht="12">
      <c r="B84" s="206"/>
      <c r="C84" s="268">
        <v>41</v>
      </c>
      <c r="D84" s="269"/>
      <c r="E84" s="271"/>
      <c r="F84" s="271"/>
      <c r="G84" s="272"/>
      <c r="H84" s="273"/>
      <c r="I84" s="272"/>
      <c r="K84" s="273"/>
      <c r="L84" s="272"/>
      <c r="N84" s="273"/>
      <c r="O84" s="272"/>
      <c r="P84" s="274"/>
      <c r="Q84" s="273"/>
      <c r="R84" s="275"/>
      <c r="S84" s="273"/>
    </row>
    <row r="85" spans="3:19" ht="11.25">
      <c r="C85" s="268">
        <v>42</v>
      </c>
      <c r="D85" s="269"/>
      <c r="E85" s="271"/>
      <c r="F85" s="271"/>
      <c r="G85" s="272"/>
      <c r="H85" s="273"/>
      <c r="I85" s="272"/>
      <c r="K85" s="273"/>
      <c r="L85" s="272"/>
      <c r="N85" s="273"/>
      <c r="O85" s="272"/>
      <c r="P85" s="274"/>
      <c r="Q85" s="273"/>
      <c r="R85" s="273"/>
      <c r="S85" s="273"/>
    </row>
    <row r="86" spans="3:19" ht="11.25">
      <c r="C86" s="268">
        <v>43</v>
      </c>
      <c r="D86" s="269"/>
      <c r="E86" s="271"/>
      <c r="F86" s="271"/>
      <c r="G86" s="272"/>
      <c r="H86" s="273"/>
      <c r="I86" s="272"/>
      <c r="K86" s="273"/>
      <c r="L86" s="272"/>
      <c r="N86" s="273"/>
      <c r="O86" s="272"/>
      <c r="P86" s="274"/>
      <c r="Q86" s="273"/>
      <c r="R86" s="273"/>
      <c r="S86" s="273"/>
    </row>
    <row r="87" spans="3:19" ht="11.25">
      <c r="C87" s="268">
        <v>44</v>
      </c>
      <c r="D87" s="269"/>
      <c r="E87" s="271"/>
      <c r="F87" s="271"/>
      <c r="G87" s="272"/>
      <c r="H87" s="273"/>
      <c r="I87" s="272"/>
      <c r="K87" s="273"/>
      <c r="L87" s="272"/>
      <c r="N87" s="273"/>
      <c r="O87" s="272"/>
      <c r="P87" s="274"/>
      <c r="Q87" s="273"/>
      <c r="R87" s="273"/>
      <c r="S87" s="273"/>
    </row>
    <row r="88" spans="3:16" ht="11.25">
      <c r="C88" s="268">
        <v>45</v>
      </c>
      <c r="D88" s="269"/>
      <c r="E88" s="285"/>
      <c r="F88" s="276"/>
      <c r="H88" s="277"/>
      <c r="I88" s="278"/>
      <c r="J88" s="277"/>
      <c r="K88" s="277"/>
      <c r="L88" s="278"/>
      <c r="N88" s="277"/>
      <c r="O88" s="278"/>
      <c r="P88" s="278"/>
    </row>
    <row r="90" ht="11.25">
      <c r="C90" s="256" t="s">
        <v>145</v>
      </c>
    </row>
    <row r="91" ht="11.25">
      <c r="C91" s="256" t="s">
        <v>143</v>
      </c>
    </row>
    <row r="92" ht="12" thickBot="1">
      <c r="C92" s="256" t="s">
        <v>144</v>
      </c>
    </row>
    <row r="93" spans="1:16" s="265" customFormat="1" ht="12" thickBot="1">
      <c r="A93" s="280">
        <v>10</v>
      </c>
      <c r="C93" s="266"/>
      <c r="E93" s="266"/>
      <c r="G93" s="266"/>
      <c r="I93" s="266"/>
      <c r="L93" s="266"/>
      <c r="O93" s="266"/>
      <c r="P93" s="266"/>
    </row>
    <row r="94" spans="2:19" ht="12">
      <c r="B94" s="206"/>
      <c r="C94" s="268">
        <v>46</v>
      </c>
      <c r="D94" s="269"/>
      <c r="E94" s="271"/>
      <c r="F94" s="271"/>
      <c r="G94" s="272"/>
      <c r="H94" s="273"/>
      <c r="I94" s="272"/>
      <c r="K94" s="273"/>
      <c r="L94" s="272"/>
      <c r="N94" s="273"/>
      <c r="O94" s="272"/>
      <c r="P94" s="274"/>
      <c r="Q94" s="273"/>
      <c r="R94" s="275"/>
      <c r="S94" s="273"/>
    </row>
    <row r="95" spans="3:19" ht="11.25">
      <c r="C95" s="268">
        <v>47</v>
      </c>
      <c r="D95" s="269"/>
      <c r="E95" s="271"/>
      <c r="F95" s="271"/>
      <c r="G95" s="272"/>
      <c r="H95" s="273"/>
      <c r="I95" s="272"/>
      <c r="K95" s="273"/>
      <c r="L95" s="272"/>
      <c r="N95" s="273"/>
      <c r="O95" s="272"/>
      <c r="P95" s="274"/>
      <c r="Q95" s="273"/>
      <c r="R95" s="273"/>
      <c r="S95" s="273"/>
    </row>
    <row r="96" spans="3:19" ht="11.25">
      <c r="C96" s="268">
        <v>48</v>
      </c>
      <c r="D96" s="269"/>
      <c r="E96" s="271"/>
      <c r="F96" s="271"/>
      <c r="G96" s="272"/>
      <c r="H96" s="273"/>
      <c r="I96" s="272"/>
      <c r="K96" s="273"/>
      <c r="L96" s="272"/>
      <c r="N96" s="273"/>
      <c r="O96" s="272"/>
      <c r="P96" s="274"/>
      <c r="Q96" s="273"/>
      <c r="R96" s="273"/>
      <c r="S96" s="273"/>
    </row>
    <row r="97" spans="3:19" ht="11.25">
      <c r="C97" s="268">
        <v>49</v>
      </c>
      <c r="D97" s="269"/>
      <c r="E97" s="271"/>
      <c r="F97" s="271"/>
      <c r="G97" s="272"/>
      <c r="H97" s="273"/>
      <c r="I97" s="272"/>
      <c r="K97" s="273"/>
      <c r="L97" s="272"/>
      <c r="N97" s="273"/>
      <c r="O97" s="272"/>
      <c r="P97" s="274"/>
      <c r="Q97" s="273"/>
      <c r="R97" s="273"/>
      <c r="S97" s="273"/>
    </row>
    <row r="98" spans="3:16" ht="11.25">
      <c r="C98" s="268">
        <v>50</v>
      </c>
      <c r="D98" s="269"/>
      <c r="E98" s="271"/>
      <c r="F98" s="276"/>
      <c r="H98" s="277"/>
      <c r="I98" s="278"/>
      <c r="J98" s="277"/>
      <c r="K98" s="277"/>
      <c r="L98" s="278"/>
      <c r="N98" s="277"/>
      <c r="O98" s="278"/>
      <c r="P98" s="278"/>
    </row>
    <row r="100" ht="11.25">
      <c r="C100" s="256" t="s">
        <v>145</v>
      </c>
    </row>
    <row r="101" ht="11.25">
      <c r="C101" s="256" t="s">
        <v>143</v>
      </c>
    </row>
    <row r="102" ht="12" thickBot="1">
      <c r="C102" s="256" t="s">
        <v>144</v>
      </c>
    </row>
    <row r="103" spans="1:16" s="265" customFormat="1" ht="12" thickBot="1">
      <c r="A103" s="280">
        <v>11</v>
      </c>
      <c r="C103" s="266"/>
      <c r="E103" s="266"/>
      <c r="G103" s="266"/>
      <c r="I103" s="266"/>
      <c r="L103" s="266"/>
      <c r="O103" s="266"/>
      <c r="P103" s="266"/>
    </row>
    <row r="104" spans="1:19" s="277" customFormat="1" ht="12">
      <c r="A104" s="255"/>
      <c r="B104" s="205"/>
      <c r="C104" s="284">
        <v>51</v>
      </c>
      <c r="D104" s="285"/>
      <c r="E104" s="236"/>
      <c r="F104" s="237"/>
      <c r="G104" s="272"/>
      <c r="H104" s="273"/>
      <c r="I104" s="272"/>
      <c r="J104" s="255"/>
      <c r="K104" s="273"/>
      <c r="L104" s="272"/>
      <c r="N104" s="273"/>
      <c r="O104" s="272"/>
      <c r="P104" s="274"/>
      <c r="Q104" s="273"/>
      <c r="R104" s="275"/>
      <c r="S104" s="273"/>
    </row>
    <row r="105" spans="1:19" s="277" customFormat="1" ht="11.25">
      <c r="A105" s="255"/>
      <c r="B105" s="255"/>
      <c r="C105" s="284">
        <v>52</v>
      </c>
      <c r="D105" s="237"/>
      <c r="E105" s="236"/>
      <c r="F105" s="236"/>
      <c r="G105" s="272"/>
      <c r="H105" s="273"/>
      <c r="I105" s="272"/>
      <c r="J105" s="255"/>
      <c r="K105" s="273"/>
      <c r="L105" s="272"/>
      <c r="N105" s="273"/>
      <c r="O105" s="272"/>
      <c r="P105" s="274"/>
      <c r="Q105" s="273"/>
      <c r="R105" s="273"/>
      <c r="S105" s="273"/>
    </row>
    <row r="106" spans="1:19" s="277" customFormat="1" ht="11.25">
      <c r="A106" s="255"/>
      <c r="B106" s="255"/>
      <c r="C106" s="284">
        <v>53</v>
      </c>
      <c r="D106" s="285"/>
      <c r="E106" s="236"/>
      <c r="F106" s="236"/>
      <c r="G106" s="272"/>
      <c r="H106" s="273"/>
      <c r="I106" s="272"/>
      <c r="J106" s="255"/>
      <c r="K106" s="273"/>
      <c r="L106" s="272"/>
      <c r="N106" s="273"/>
      <c r="O106" s="272"/>
      <c r="P106" s="274"/>
      <c r="Q106" s="273"/>
      <c r="R106" s="273"/>
      <c r="S106" s="273"/>
    </row>
    <row r="107" spans="1:19" s="277" customFormat="1" ht="11.25">
      <c r="A107" s="255"/>
      <c r="B107" s="255"/>
      <c r="C107" s="284">
        <v>54</v>
      </c>
      <c r="D107" s="285"/>
      <c r="E107" s="236"/>
      <c r="F107" s="236"/>
      <c r="G107" s="272"/>
      <c r="H107" s="273"/>
      <c r="I107" s="272"/>
      <c r="J107" s="255"/>
      <c r="K107" s="273"/>
      <c r="L107" s="272"/>
      <c r="N107" s="273"/>
      <c r="O107" s="272"/>
      <c r="P107" s="274"/>
      <c r="Q107" s="273"/>
      <c r="R107" s="273"/>
      <c r="S107" s="273"/>
    </row>
    <row r="108" spans="1:16" s="277" customFormat="1" ht="11.25">
      <c r="A108" s="255"/>
      <c r="B108" s="255"/>
      <c r="C108" s="284">
        <v>55</v>
      </c>
      <c r="D108" s="285"/>
      <c r="E108" s="236"/>
      <c r="F108" s="276"/>
      <c r="G108" s="256"/>
      <c r="I108" s="278"/>
      <c r="L108" s="278"/>
      <c r="O108" s="278"/>
      <c r="P108" s="278"/>
    </row>
    <row r="109" spans="3:16" s="277" customFormat="1" ht="11.25">
      <c r="C109" s="278"/>
      <c r="E109" s="278"/>
      <c r="G109" s="278"/>
      <c r="I109" s="278"/>
      <c r="L109" s="278"/>
      <c r="O109" s="278"/>
      <c r="P109" s="278"/>
    </row>
    <row r="110" spans="3:16" s="277" customFormat="1" ht="11.25">
      <c r="C110" s="278" t="s">
        <v>145</v>
      </c>
      <c r="E110" s="278"/>
      <c r="G110" s="278"/>
      <c r="I110" s="278"/>
      <c r="L110" s="278"/>
      <c r="O110" s="278"/>
      <c r="P110" s="278"/>
    </row>
    <row r="111" spans="3:16" s="277" customFormat="1" ht="11.25">
      <c r="C111" s="278" t="s">
        <v>143</v>
      </c>
      <c r="E111" s="278"/>
      <c r="G111" s="278"/>
      <c r="I111" s="278"/>
      <c r="L111" s="278"/>
      <c r="O111" s="278"/>
      <c r="P111" s="278"/>
    </row>
    <row r="112" spans="3:16" s="277" customFormat="1" ht="12" thickBot="1">
      <c r="C112" s="278" t="s">
        <v>144</v>
      </c>
      <c r="E112" s="278"/>
      <c r="G112" s="278"/>
      <c r="I112" s="278"/>
      <c r="L112" s="278"/>
      <c r="O112" s="278"/>
      <c r="P112" s="278"/>
    </row>
    <row r="113" spans="1:16" s="265" customFormat="1" ht="12" thickBot="1">
      <c r="A113" s="280">
        <v>12</v>
      </c>
      <c r="C113" s="266"/>
      <c r="E113" s="266"/>
      <c r="G113" s="266"/>
      <c r="I113" s="266"/>
      <c r="L113" s="266"/>
      <c r="O113" s="266"/>
      <c r="P113" s="266"/>
    </row>
    <row r="114" spans="2:19" ht="12">
      <c r="B114" s="205"/>
      <c r="C114" s="284">
        <v>56</v>
      </c>
      <c r="D114" s="285"/>
      <c r="E114" s="271"/>
      <c r="F114" s="237"/>
      <c r="G114" s="272"/>
      <c r="H114" s="273"/>
      <c r="I114" s="272"/>
      <c r="K114" s="273"/>
      <c r="L114" s="272"/>
      <c r="M114" s="277"/>
      <c r="N114" s="273"/>
      <c r="O114" s="272"/>
      <c r="P114" s="274"/>
      <c r="Q114" s="273"/>
      <c r="R114" s="275"/>
      <c r="S114" s="273"/>
    </row>
    <row r="115" spans="3:19" ht="11.25">
      <c r="C115" s="284">
        <v>57</v>
      </c>
      <c r="D115" s="237"/>
      <c r="E115" s="271"/>
      <c r="F115" s="236"/>
      <c r="G115" s="272"/>
      <c r="H115" s="273"/>
      <c r="I115" s="272"/>
      <c r="K115" s="273"/>
      <c r="L115" s="272"/>
      <c r="M115" s="277"/>
      <c r="N115" s="273"/>
      <c r="O115" s="272"/>
      <c r="P115" s="274"/>
      <c r="Q115" s="273"/>
      <c r="R115" s="273"/>
      <c r="S115" s="273"/>
    </row>
    <row r="116" spans="3:19" ht="11.25">
      <c r="C116" s="284">
        <v>58</v>
      </c>
      <c r="D116" s="285"/>
      <c r="E116" s="236"/>
      <c r="F116" s="236"/>
      <c r="G116" s="272"/>
      <c r="H116" s="273"/>
      <c r="I116" s="272"/>
      <c r="K116" s="273"/>
      <c r="L116" s="272"/>
      <c r="M116" s="277"/>
      <c r="N116" s="273"/>
      <c r="O116" s="272"/>
      <c r="P116" s="274"/>
      <c r="Q116" s="273"/>
      <c r="R116" s="273"/>
      <c r="S116" s="273"/>
    </row>
    <row r="117" spans="3:19" ht="11.25">
      <c r="C117" s="284">
        <v>59</v>
      </c>
      <c r="D117" s="276"/>
      <c r="E117" s="236"/>
      <c r="F117" s="236"/>
      <c r="G117" s="272"/>
      <c r="H117" s="273"/>
      <c r="I117" s="272"/>
      <c r="K117" s="273"/>
      <c r="L117" s="272"/>
      <c r="M117" s="277"/>
      <c r="N117" s="273"/>
      <c r="O117" s="272"/>
      <c r="P117" s="274"/>
      <c r="Q117" s="273"/>
      <c r="R117" s="273"/>
      <c r="S117" s="273"/>
    </row>
    <row r="118" spans="3:6" ht="11.25">
      <c r="C118" s="284">
        <v>60</v>
      </c>
      <c r="D118" s="285"/>
      <c r="E118" s="271"/>
      <c r="F118" s="276"/>
    </row>
    <row r="120" spans="1:14" ht="11.25">
      <c r="A120" s="265"/>
      <c r="B120" s="265"/>
      <c r="C120" s="266"/>
      <c r="D120" s="265"/>
      <c r="E120" s="266"/>
      <c r="F120" s="265"/>
      <c r="G120" s="266"/>
      <c r="H120" s="265"/>
      <c r="I120" s="266"/>
      <c r="J120" s="265"/>
      <c r="K120" s="265"/>
      <c r="N120" s="265"/>
    </row>
  </sheetData>
  <mergeCells count="3">
    <mergeCell ref="H1:I1"/>
    <mergeCell ref="K1:L1"/>
    <mergeCell ref="N1:O1"/>
  </mergeCells>
  <conditionalFormatting sqref="D117">
    <cfRule type="cellIs" priority="1" dxfId="0" operator="equal" stopIfTrue="1">
      <formula>"GHOST"</formula>
    </cfRule>
  </conditionalFormatting>
  <printOptions/>
  <pageMargins left="0.26" right="0.13" top="0.37" bottom="0.66" header="0.29" footer="0.5"/>
  <pageSetup horizontalDpi="600" verticalDpi="600" orientation="landscape" scale="94" r:id="rId1"/>
  <rowBreaks count="2" manualBreakCount="2">
    <brk id="42" min="4" max="15" man="1"/>
    <brk id="82" min="4" max="1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88">
      <selection activeCell="C112" sqref="C112"/>
    </sheetView>
  </sheetViews>
  <sheetFormatPr defaultColWidth="9.140625" defaultRowHeight="12.75"/>
  <cols>
    <col min="1" max="16384" width="8.8515625" style="254" customWidth="1"/>
  </cols>
  <sheetData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5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6" sqref="C16"/>
    </sheetView>
  </sheetViews>
  <sheetFormatPr defaultColWidth="9.140625" defaultRowHeight="12.75"/>
  <cols>
    <col min="1" max="1" width="5.28125" style="90" customWidth="1"/>
    <col min="2" max="2" width="24.8515625" style="289" customWidth="1"/>
    <col min="3" max="3" width="5.8515625" style="0" customWidth="1"/>
    <col min="4" max="4" width="19.57421875" style="0" bestFit="1" customWidth="1"/>
    <col min="5" max="5" width="17.7109375" style="0" customWidth="1"/>
    <col min="6" max="6" width="8.421875" style="0" bestFit="1" customWidth="1"/>
    <col min="7" max="7" width="10.00390625" style="0" bestFit="1" customWidth="1"/>
    <col min="8" max="8" width="9.28125" style="0" customWidth="1"/>
    <col min="9" max="9" width="9.57421875" style="0" bestFit="1" customWidth="1"/>
    <col min="10" max="10" width="9.28125" style="0" bestFit="1" customWidth="1"/>
    <col min="11" max="12" width="9.28125" style="0" customWidth="1"/>
    <col min="13" max="13" width="3.00390625" style="0" customWidth="1"/>
    <col min="14" max="14" width="9.00390625" style="120" customWidth="1"/>
    <col min="16" max="16" width="10.28125" style="0" customWidth="1"/>
    <col min="17" max="17" width="9.8515625" style="0" customWidth="1"/>
    <col min="18" max="18" width="10.57421875" style="0" customWidth="1"/>
    <col min="20" max="20" width="8.421875" style="114" bestFit="1" customWidth="1"/>
    <col min="21" max="21" width="7.8515625" style="114" customWidth="1"/>
    <col min="22" max="22" width="8.28125" style="0" bestFit="1" customWidth="1"/>
    <col min="23" max="23" width="8.7109375" style="114" bestFit="1" customWidth="1"/>
    <col min="24" max="24" width="9.7109375" style="0" bestFit="1" customWidth="1"/>
    <col min="25" max="25" width="8.28125" style="72" bestFit="1" customWidth="1"/>
    <col min="26" max="26" width="8.421875" style="0" customWidth="1"/>
  </cols>
  <sheetData>
    <row r="1" spans="2:26" ht="26.25" customHeight="1" thickBot="1">
      <c r="B1" s="339" t="s">
        <v>274</v>
      </c>
      <c r="C1" s="340"/>
      <c r="D1" s="341"/>
      <c r="E1" s="2"/>
      <c r="F1" s="2"/>
      <c r="G1" s="181" t="s">
        <v>265</v>
      </c>
      <c r="H1" s="181"/>
      <c r="I1" s="181" t="s">
        <v>265</v>
      </c>
      <c r="J1" s="181" t="s">
        <v>265</v>
      </c>
      <c r="K1" s="181"/>
      <c r="L1" s="181"/>
      <c r="M1" s="2"/>
      <c r="N1" s="299" t="s">
        <v>148</v>
      </c>
      <c r="O1" s="299"/>
      <c r="P1" s="299"/>
      <c r="Q1" s="299"/>
      <c r="R1" s="2"/>
      <c r="T1" s="342" t="s">
        <v>275</v>
      </c>
      <c r="U1" s="108"/>
      <c r="V1" s="7"/>
      <c r="W1" s="108"/>
      <c r="X1" s="8"/>
      <c r="Y1" s="181"/>
      <c r="Z1" s="10"/>
    </row>
    <row r="2" spans="2:26" ht="13.5" thickBot="1">
      <c r="B2" s="286"/>
      <c r="C2" s="12"/>
      <c r="D2" s="13"/>
      <c r="E2" s="12"/>
      <c r="F2" s="12"/>
      <c r="G2" s="300" t="s">
        <v>264</v>
      </c>
      <c r="H2" s="300"/>
      <c r="I2" s="300"/>
      <c r="J2" s="300"/>
      <c r="K2" s="300"/>
      <c r="L2" s="300"/>
      <c r="M2" s="12"/>
      <c r="N2" s="19"/>
      <c r="O2" s="20"/>
      <c r="P2" s="12"/>
      <c r="Q2" s="12"/>
      <c r="R2" s="12"/>
      <c r="S2" s="12"/>
      <c r="T2" s="189"/>
      <c r="U2" s="108"/>
      <c r="V2" s="18"/>
      <c r="W2" s="109"/>
      <c r="X2" s="20"/>
      <c r="Y2" s="161"/>
      <c r="Z2" s="21"/>
    </row>
    <row r="3" spans="1:27" s="220" customFormat="1" ht="48" customHeight="1" thickBot="1">
      <c r="A3" s="207" t="s">
        <v>131</v>
      </c>
      <c r="B3" s="287" t="s">
        <v>3</v>
      </c>
      <c r="C3" s="209" t="s">
        <v>259</v>
      </c>
      <c r="D3" s="210" t="s">
        <v>186</v>
      </c>
      <c r="E3" s="208" t="s">
        <v>190</v>
      </c>
      <c r="F3" s="208" t="s">
        <v>6</v>
      </c>
      <c r="G3" s="211" t="s">
        <v>12</v>
      </c>
      <c r="H3" s="211" t="s">
        <v>13</v>
      </c>
      <c r="I3" s="211" t="s">
        <v>14</v>
      </c>
      <c r="J3" s="243" t="s">
        <v>127</v>
      </c>
      <c r="K3" s="211" t="s">
        <v>128</v>
      </c>
      <c r="L3" s="243" t="s">
        <v>255</v>
      </c>
      <c r="M3" s="211"/>
      <c r="N3" s="212" t="s">
        <v>16</v>
      </c>
      <c r="O3" s="209" t="s">
        <v>11</v>
      </c>
      <c r="P3" s="213" t="s">
        <v>18</v>
      </c>
      <c r="Q3" s="214" t="s">
        <v>11</v>
      </c>
      <c r="R3" s="213" t="s">
        <v>19</v>
      </c>
      <c r="S3" s="214" t="s">
        <v>11</v>
      </c>
      <c r="T3" s="215" t="s">
        <v>22</v>
      </c>
      <c r="U3" s="216" t="s">
        <v>23</v>
      </c>
      <c r="V3" s="217" t="s">
        <v>24</v>
      </c>
      <c r="W3" s="215" t="s">
        <v>25</v>
      </c>
      <c r="X3" s="218" t="s">
        <v>26</v>
      </c>
      <c r="Y3" s="244" t="s">
        <v>266</v>
      </c>
      <c r="Z3" s="219" t="s">
        <v>28</v>
      </c>
      <c r="AA3" s="220" t="s">
        <v>267</v>
      </c>
    </row>
    <row r="4" spans="1:27" ht="13.5" customHeight="1" thickBot="1">
      <c r="A4" s="121">
        <f>+teams!A3</f>
        <v>1</v>
      </c>
      <c r="B4" s="288">
        <f>+teams!B4</f>
        <v>0</v>
      </c>
      <c r="C4" s="90">
        <f>+teams!C4</f>
        <v>1</v>
      </c>
      <c r="D4">
        <f>+teams!D4</f>
        <v>0</v>
      </c>
      <c r="E4">
        <f>+teams!F4</f>
        <v>0</v>
      </c>
      <c r="F4">
        <f>+teams!E4</f>
        <v>0</v>
      </c>
      <c r="G4" s="122"/>
      <c r="H4" s="39"/>
      <c r="I4" s="39">
        <v>0</v>
      </c>
      <c r="J4" s="39"/>
      <c r="K4" s="39"/>
      <c r="L4" s="39">
        <v>0</v>
      </c>
      <c r="M4" s="134">
        <f>+C4</f>
        <v>1</v>
      </c>
      <c r="N4" s="41">
        <v>0</v>
      </c>
      <c r="O4" s="42"/>
      <c r="P4" s="41">
        <v>0</v>
      </c>
      <c r="Q4" s="43"/>
      <c r="R4" s="41">
        <v>0</v>
      </c>
      <c r="S4" s="43"/>
      <c r="T4" s="115">
        <f>$N4+$P4+R4</f>
        <v>0</v>
      </c>
      <c r="U4" s="115">
        <f>$K4+$J4+$I4+L4</f>
        <v>0</v>
      </c>
      <c r="V4" s="46">
        <f>T4-U4</f>
        <v>0</v>
      </c>
      <c r="W4" s="111"/>
      <c r="X4" s="316">
        <f>RANK(W8,$W$8:$W$74,0)</f>
        <v>1</v>
      </c>
      <c r="Y4" s="245"/>
      <c r="Z4" s="316">
        <f>RANK(Y8,$Y$8:$Y$74,1)</f>
        <v>1</v>
      </c>
      <c r="AA4" s="184"/>
    </row>
    <row r="5" spans="3:26" ht="12.75">
      <c r="C5" s="90">
        <f>+teams!C5</f>
        <v>2</v>
      </c>
      <c r="D5">
        <f>+teams!D5</f>
        <v>0</v>
      </c>
      <c r="E5">
        <f>+teams!F5</f>
        <v>0</v>
      </c>
      <c r="F5">
        <f>+teams!E5</f>
        <v>0</v>
      </c>
      <c r="G5" s="122"/>
      <c r="H5" s="39"/>
      <c r="I5" s="39">
        <v>0</v>
      </c>
      <c r="J5" s="39"/>
      <c r="K5" s="39"/>
      <c r="L5" s="39">
        <v>0</v>
      </c>
      <c r="M5" s="134">
        <f>+C5</f>
        <v>2</v>
      </c>
      <c r="N5" s="41">
        <v>0</v>
      </c>
      <c r="O5" s="42"/>
      <c r="P5" s="41">
        <v>0</v>
      </c>
      <c r="Q5" s="43"/>
      <c r="R5" s="41">
        <v>0</v>
      </c>
      <c r="S5" s="43"/>
      <c r="T5" s="115">
        <f>$N5+$P5+R5</f>
        <v>0</v>
      </c>
      <c r="U5" s="115">
        <f>$K5+$J5+$I5+L5</f>
        <v>0</v>
      </c>
      <c r="V5" s="46">
        <f>T5-U5</f>
        <v>0</v>
      </c>
      <c r="W5" s="111"/>
      <c r="X5" s="308"/>
      <c r="Y5" s="245"/>
      <c r="Z5" s="308"/>
    </row>
    <row r="6" spans="3:26" ht="12.75">
      <c r="C6" s="90">
        <f>+teams!C6</f>
        <v>3</v>
      </c>
      <c r="D6">
        <f>+teams!D6</f>
        <v>0</v>
      </c>
      <c r="E6">
        <f>+teams!F6</f>
        <v>0</v>
      </c>
      <c r="F6">
        <f>+teams!E6</f>
        <v>0</v>
      </c>
      <c r="G6" s="122"/>
      <c r="H6" s="39"/>
      <c r="I6" s="39">
        <v>0</v>
      </c>
      <c r="J6" s="39"/>
      <c r="K6" s="39"/>
      <c r="L6" s="39">
        <v>0</v>
      </c>
      <c r="M6" s="134">
        <f>+C6</f>
        <v>3</v>
      </c>
      <c r="N6" s="41">
        <v>0</v>
      </c>
      <c r="O6" s="42"/>
      <c r="P6" s="41">
        <v>0</v>
      </c>
      <c r="Q6" s="43"/>
      <c r="R6" s="41">
        <v>0</v>
      </c>
      <c r="S6" s="43"/>
      <c r="T6" s="115">
        <f>$N6+$P6+R6</f>
        <v>0</v>
      </c>
      <c r="U6" s="115">
        <f>$K6+$J6+$I6+L6</f>
        <v>0</v>
      </c>
      <c r="V6" s="46">
        <f>T6-U6</f>
        <v>0</v>
      </c>
      <c r="W6" s="111"/>
      <c r="X6" s="308"/>
      <c r="Y6" s="245"/>
      <c r="Z6" s="308"/>
    </row>
    <row r="7" spans="3:26" ht="12.75">
      <c r="C7" s="90">
        <f>+teams!C7</f>
        <v>4</v>
      </c>
      <c r="D7">
        <f>+teams!D7</f>
        <v>0</v>
      </c>
      <c r="E7">
        <f>+teams!F7</f>
        <v>0</v>
      </c>
      <c r="F7">
        <f>+teams!E7</f>
        <v>0</v>
      </c>
      <c r="G7" s="122"/>
      <c r="H7" s="39"/>
      <c r="I7" s="39">
        <v>0</v>
      </c>
      <c r="J7" s="39"/>
      <c r="K7" s="39"/>
      <c r="L7" s="39">
        <v>0</v>
      </c>
      <c r="M7" s="134">
        <f>+C7</f>
        <v>4</v>
      </c>
      <c r="N7" s="41">
        <v>0</v>
      </c>
      <c r="O7" s="41"/>
      <c r="P7" s="41">
        <v>0</v>
      </c>
      <c r="Q7" s="43"/>
      <c r="R7" s="41">
        <v>0</v>
      </c>
      <c r="S7" s="43"/>
      <c r="T7" s="115">
        <f>$N7+$P7+R7</f>
        <v>0</v>
      </c>
      <c r="U7" s="115">
        <f>$K7+$J7+$I7+L7</f>
        <v>0</v>
      </c>
      <c r="V7" s="46">
        <f>T7-U7</f>
        <v>0</v>
      </c>
      <c r="W7" s="111"/>
      <c r="X7" s="308"/>
      <c r="Y7" s="245"/>
      <c r="Z7" s="308"/>
    </row>
    <row r="8" spans="3:26" ht="13.5" thickBot="1">
      <c r="C8" s="90">
        <f>+teams!C8</f>
        <v>5</v>
      </c>
      <c r="D8">
        <f>+teams!D8</f>
        <v>0</v>
      </c>
      <c r="E8" t="s">
        <v>261</v>
      </c>
      <c r="F8">
        <f>+teams!E8</f>
        <v>0</v>
      </c>
      <c r="G8" s="50">
        <v>0</v>
      </c>
      <c r="H8" s="50">
        <v>0</v>
      </c>
      <c r="I8" s="50">
        <f>SUM(I4:I7)</f>
        <v>0</v>
      </c>
      <c r="J8" s="50">
        <f>SUM(J4:J7)</f>
        <v>0</v>
      </c>
      <c r="K8" s="50">
        <v>0</v>
      </c>
      <c r="L8" s="50">
        <f>SUM(L4:L7)</f>
        <v>0</v>
      </c>
      <c r="M8" s="50"/>
      <c r="N8" s="52">
        <f>SUM(N4:N7)</f>
        <v>0</v>
      </c>
      <c r="O8" s="53">
        <f>MIN(N4:N7)</f>
        <v>0</v>
      </c>
      <c r="P8" s="52">
        <f>SUM(P4:P7)</f>
        <v>0</v>
      </c>
      <c r="Q8" s="53">
        <f>MIN(P4:P7)</f>
        <v>0</v>
      </c>
      <c r="R8" s="52">
        <f>SUM(R4:R7)</f>
        <v>0</v>
      </c>
      <c r="S8" s="53">
        <f>MIN(R4:R7)</f>
        <v>0</v>
      </c>
      <c r="T8" s="115">
        <f>SUM(T4:T7)-O8-Q8-S8</f>
        <v>0</v>
      </c>
      <c r="U8" s="115">
        <f>SUM(U4:U7)+G8+H8+J8+K8+L8</f>
        <v>0</v>
      </c>
      <c r="V8" s="46">
        <f>+T8-U8</f>
        <v>0</v>
      </c>
      <c r="W8" s="112">
        <f>+V8</f>
        <v>0</v>
      </c>
      <c r="X8" s="309"/>
      <c r="Y8" s="246">
        <f>+U8</f>
        <v>0</v>
      </c>
      <c r="Z8" s="309"/>
    </row>
    <row r="9" spans="2:26" ht="13.5" thickBot="1">
      <c r="B9" s="290"/>
      <c r="C9" s="92"/>
      <c r="D9" s="91"/>
      <c r="E9" s="91"/>
      <c r="F9" s="92"/>
      <c r="G9" s="92"/>
      <c r="H9" s="92"/>
      <c r="I9" s="92"/>
      <c r="J9" s="92"/>
      <c r="K9" s="92"/>
      <c r="L9" s="92"/>
      <c r="M9" s="92"/>
      <c r="N9" s="119"/>
      <c r="O9" s="92"/>
      <c r="P9" s="92"/>
      <c r="Q9" s="92"/>
      <c r="R9" s="92"/>
      <c r="S9" s="92"/>
      <c r="T9" s="113"/>
      <c r="U9" s="113"/>
      <c r="V9" s="92"/>
      <c r="W9" s="113"/>
      <c r="X9" s="92"/>
      <c r="Y9" s="92"/>
      <c r="Z9" s="92"/>
    </row>
    <row r="10" spans="1:26" ht="12.75" customHeight="1" thickBot="1">
      <c r="A10" s="121">
        <f>+teams!A13</f>
        <v>2</v>
      </c>
      <c r="B10" s="288">
        <f>+teams!B14</f>
        <v>0</v>
      </c>
      <c r="C10" s="90">
        <f>+teams!C14</f>
        <v>6</v>
      </c>
      <c r="D10">
        <f>+teams!D14</f>
        <v>0</v>
      </c>
      <c r="E10">
        <f>+teams!F14</f>
        <v>0</v>
      </c>
      <c r="F10">
        <f>+teams!E14</f>
        <v>0</v>
      </c>
      <c r="G10" s="122"/>
      <c r="H10" s="39"/>
      <c r="I10" s="39">
        <v>0</v>
      </c>
      <c r="J10" s="39"/>
      <c r="K10" s="39"/>
      <c r="L10" s="39">
        <v>0</v>
      </c>
      <c r="M10" s="134">
        <f>+C10</f>
        <v>6</v>
      </c>
      <c r="N10" s="41">
        <v>0</v>
      </c>
      <c r="O10" s="42"/>
      <c r="P10" s="41">
        <v>0</v>
      </c>
      <c r="Q10" s="43"/>
      <c r="R10" s="41">
        <v>0</v>
      </c>
      <c r="S10" s="43"/>
      <c r="T10" s="115">
        <f>$N10+$P10+R10</f>
        <v>0</v>
      </c>
      <c r="U10" s="115">
        <f>$K10+$J10+$I10+L10</f>
        <v>0</v>
      </c>
      <c r="V10" s="46">
        <f>T10-U10</f>
        <v>0</v>
      </c>
      <c r="W10" s="111"/>
      <c r="X10" s="316">
        <f>RANK(W14,$W$8:$W$74,0)</f>
        <v>1</v>
      </c>
      <c r="Y10" s="245"/>
      <c r="Z10" s="316">
        <f>RANK(Y14,$Y$8:$Y$74,1)</f>
        <v>1</v>
      </c>
    </row>
    <row r="11" spans="3:26" ht="12.75">
      <c r="C11" s="90">
        <f>+teams!C15</f>
        <v>7</v>
      </c>
      <c r="D11">
        <f>+teams!D15</f>
        <v>0</v>
      </c>
      <c r="E11">
        <f>+teams!F15</f>
        <v>0</v>
      </c>
      <c r="F11">
        <f>+teams!E15</f>
        <v>0</v>
      </c>
      <c r="G11" s="122"/>
      <c r="H11" s="39"/>
      <c r="I11" s="39">
        <v>0</v>
      </c>
      <c r="J11" s="39"/>
      <c r="K11" s="39"/>
      <c r="L11" s="39">
        <v>0</v>
      </c>
      <c r="M11" s="134">
        <f>+C11</f>
        <v>7</v>
      </c>
      <c r="N11" s="41">
        <v>0</v>
      </c>
      <c r="O11" s="42"/>
      <c r="P11" s="41">
        <v>0</v>
      </c>
      <c r="Q11" s="43"/>
      <c r="R11" s="41">
        <v>0</v>
      </c>
      <c r="S11" s="43"/>
      <c r="T11" s="115">
        <f>$N11+$P11+R11</f>
        <v>0</v>
      </c>
      <c r="U11" s="115">
        <f>$K11+$J11+$I11+L11</f>
        <v>0</v>
      </c>
      <c r="V11" s="46">
        <f>T11-U11</f>
        <v>0</v>
      </c>
      <c r="W11" s="111"/>
      <c r="X11" s="308"/>
      <c r="Y11" s="245"/>
      <c r="Z11" s="308"/>
    </row>
    <row r="12" spans="3:26" ht="12.75">
      <c r="C12" s="90">
        <f>+teams!C16</f>
        <v>8</v>
      </c>
      <c r="D12">
        <f>+teams!D16</f>
        <v>0</v>
      </c>
      <c r="E12">
        <f>+teams!F16</f>
        <v>0</v>
      </c>
      <c r="F12">
        <f>+teams!E16</f>
        <v>0</v>
      </c>
      <c r="G12" s="122"/>
      <c r="H12" s="39"/>
      <c r="I12" s="39">
        <v>0</v>
      </c>
      <c r="J12" s="39"/>
      <c r="K12" s="39"/>
      <c r="L12" s="39">
        <v>0</v>
      </c>
      <c r="M12" s="134">
        <f>+C12</f>
        <v>8</v>
      </c>
      <c r="N12" s="41">
        <v>0</v>
      </c>
      <c r="O12" s="42"/>
      <c r="P12" s="41">
        <v>0</v>
      </c>
      <c r="Q12" s="43"/>
      <c r="R12" s="41">
        <v>0</v>
      </c>
      <c r="S12" s="43"/>
      <c r="T12" s="115">
        <f>$N12+$P12+R12</f>
        <v>0</v>
      </c>
      <c r="U12" s="115">
        <f>$K12+$J12+$I12+L12</f>
        <v>0</v>
      </c>
      <c r="V12" s="46">
        <f>T12-U12</f>
        <v>0</v>
      </c>
      <c r="W12" s="111"/>
      <c r="X12" s="308"/>
      <c r="Y12" s="245"/>
      <c r="Z12" s="308"/>
    </row>
    <row r="13" spans="3:26" ht="12.75">
      <c r="C13" s="90">
        <f>+teams!C17</f>
        <v>9</v>
      </c>
      <c r="D13">
        <f>+teams!D17</f>
        <v>0</v>
      </c>
      <c r="E13">
        <f>+teams!F17</f>
        <v>0</v>
      </c>
      <c r="F13">
        <f>+teams!E17</f>
        <v>0</v>
      </c>
      <c r="G13" s="122"/>
      <c r="H13" s="39"/>
      <c r="I13" s="39">
        <v>0</v>
      </c>
      <c r="J13" s="39"/>
      <c r="K13" s="39"/>
      <c r="L13" s="39">
        <v>0</v>
      </c>
      <c r="M13" s="134">
        <f>+C13</f>
        <v>9</v>
      </c>
      <c r="N13" s="41">
        <v>0</v>
      </c>
      <c r="O13" s="41"/>
      <c r="P13" s="41">
        <v>0</v>
      </c>
      <c r="Q13" s="43"/>
      <c r="R13" s="41">
        <v>0</v>
      </c>
      <c r="S13" s="43"/>
      <c r="T13" s="115">
        <f>$N13+$P13+R13</f>
        <v>0</v>
      </c>
      <c r="U13" s="115">
        <f>$K13+$J13+$I13+L13</f>
        <v>0</v>
      </c>
      <c r="V13" s="46">
        <f>T13-U13</f>
        <v>0</v>
      </c>
      <c r="W13" s="111"/>
      <c r="X13" s="308"/>
      <c r="Y13" s="245"/>
      <c r="Z13" s="308"/>
    </row>
    <row r="14" spans="3:26" ht="13.5" thickBot="1">
      <c r="C14" s="90">
        <f>+teams!C18</f>
        <v>10</v>
      </c>
      <c r="D14">
        <f>+teams!D18</f>
        <v>0</v>
      </c>
      <c r="E14" t="s">
        <v>261</v>
      </c>
      <c r="F14">
        <f>+teams!E18</f>
        <v>0</v>
      </c>
      <c r="G14" s="50">
        <v>0</v>
      </c>
      <c r="H14" s="50">
        <v>0</v>
      </c>
      <c r="I14" s="50">
        <f>SUM(I10:I13)</f>
        <v>0</v>
      </c>
      <c r="J14" s="50">
        <f>SUM(J10:J13)</f>
        <v>0</v>
      </c>
      <c r="K14" s="50">
        <v>0</v>
      </c>
      <c r="L14" s="50">
        <f>SUM(L10:L13)</f>
        <v>0</v>
      </c>
      <c r="M14" s="50"/>
      <c r="N14" s="52">
        <f>SUM(N10:N13)</f>
        <v>0</v>
      </c>
      <c r="O14" s="53">
        <f>MIN(N10:N13)</f>
        <v>0</v>
      </c>
      <c r="P14" s="52">
        <f>SUM(P10:P13)</f>
        <v>0</v>
      </c>
      <c r="Q14" s="53">
        <f>MIN(P10:P13)</f>
        <v>0</v>
      </c>
      <c r="R14" s="52">
        <f>SUM(R10:R13)</f>
        <v>0</v>
      </c>
      <c r="S14" s="53">
        <f>MIN(R10:R13)</f>
        <v>0</v>
      </c>
      <c r="T14" s="115">
        <f>SUM(T10:T13)-O14-Q14</f>
        <v>0</v>
      </c>
      <c r="U14" s="115">
        <f>SUM(U10:U13)+G14+H14+J14+K14+L14</f>
        <v>0</v>
      </c>
      <c r="V14" s="46">
        <f>+T14-U14</f>
        <v>0</v>
      </c>
      <c r="W14" s="112">
        <f>+V14</f>
        <v>0</v>
      </c>
      <c r="X14" s="309"/>
      <c r="Y14" s="246">
        <f>+U14</f>
        <v>0</v>
      </c>
      <c r="Z14" s="309"/>
    </row>
    <row r="15" spans="2:26" ht="13.5" thickBot="1">
      <c r="B15" s="290"/>
      <c r="C15" s="92"/>
      <c r="D15" s="91"/>
      <c r="E15" s="91"/>
      <c r="F15" s="92"/>
      <c r="G15" s="92"/>
      <c r="H15" s="92"/>
      <c r="I15" s="92"/>
      <c r="J15" s="92"/>
      <c r="K15" s="92"/>
      <c r="L15" s="92"/>
      <c r="M15" s="92"/>
      <c r="N15" s="119"/>
      <c r="O15" s="92"/>
      <c r="P15" s="119"/>
      <c r="Q15" s="92"/>
      <c r="R15" s="119"/>
      <c r="S15" s="92"/>
      <c r="T15" s="113"/>
      <c r="U15" s="113"/>
      <c r="V15" s="92"/>
      <c r="W15" s="113"/>
      <c r="X15" s="92"/>
      <c r="Y15" s="92"/>
      <c r="Z15" s="92"/>
    </row>
    <row r="16" spans="1:27" ht="12.75" customHeight="1" thickBot="1">
      <c r="A16" s="121">
        <f>+teams!A23</f>
        <v>3</v>
      </c>
      <c r="B16" s="288">
        <f>+teams!B24</f>
        <v>0</v>
      </c>
      <c r="C16" s="90">
        <f>+teams!C24</f>
        <v>11</v>
      </c>
      <c r="D16">
        <f>+teams!D24</f>
        <v>0</v>
      </c>
      <c r="E16">
        <f>+teams!F24</f>
        <v>0</v>
      </c>
      <c r="F16">
        <f>+teams!E24</f>
        <v>0</v>
      </c>
      <c r="G16" s="122"/>
      <c r="H16" s="39"/>
      <c r="I16" s="39">
        <v>0</v>
      </c>
      <c r="J16" s="39"/>
      <c r="K16" s="39"/>
      <c r="L16" s="39">
        <v>0</v>
      </c>
      <c r="M16" s="134">
        <f>+C16</f>
        <v>11</v>
      </c>
      <c r="N16" s="41">
        <v>0</v>
      </c>
      <c r="O16" s="42"/>
      <c r="P16" s="41">
        <v>0</v>
      </c>
      <c r="Q16" s="43"/>
      <c r="R16" s="41">
        <v>0</v>
      </c>
      <c r="S16" s="43"/>
      <c r="T16" s="115">
        <f>$N16+$P16+R16</f>
        <v>0</v>
      </c>
      <c r="U16" s="115">
        <f>$K16+$J16+$I16+L16</f>
        <v>0</v>
      </c>
      <c r="V16" s="46">
        <f>T16-U16</f>
        <v>0</v>
      </c>
      <c r="W16" s="111"/>
      <c r="X16" s="316">
        <f>RANK(W20,$W$8:$W$74,0)</f>
        <v>1</v>
      </c>
      <c r="Y16" s="245"/>
      <c r="Z16" s="316">
        <f>RANK(Y20,$Y$8:$Y$74,1)</f>
        <v>1</v>
      </c>
      <c r="AA16" s="184"/>
    </row>
    <row r="17" spans="1:26" s="85" customFormat="1" ht="12.75">
      <c r="A17" s="107"/>
      <c r="B17" s="289"/>
      <c r="C17" s="90">
        <f>+teams!C25</f>
        <v>12</v>
      </c>
      <c r="D17">
        <f>+teams!D25</f>
        <v>0</v>
      </c>
      <c r="E17">
        <f>+teams!F25</f>
        <v>0</v>
      </c>
      <c r="F17">
        <f>+teams!E25</f>
        <v>0</v>
      </c>
      <c r="G17" s="122"/>
      <c r="H17" s="39"/>
      <c r="I17" s="39">
        <v>0</v>
      </c>
      <c r="J17" s="39"/>
      <c r="K17" s="39"/>
      <c r="L17" s="39">
        <v>0</v>
      </c>
      <c r="M17" s="134">
        <f>+C17</f>
        <v>12</v>
      </c>
      <c r="N17" s="41">
        <v>0</v>
      </c>
      <c r="O17" s="42"/>
      <c r="P17" s="41">
        <v>0</v>
      </c>
      <c r="Q17" s="43"/>
      <c r="R17" s="41">
        <v>0</v>
      </c>
      <c r="S17" s="43"/>
      <c r="T17" s="115">
        <f>$N17+$P17+R17</f>
        <v>0</v>
      </c>
      <c r="U17" s="115">
        <f>$K17+$J17+$I17+L17</f>
        <v>0</v>
      </c>
      <c r="V17" s="46">
        <f>T17-U17</f>
        <v>0</v>
      </c>
      <c r="W17" s="111"/>
      <c r="X17" s="308"/>
      <c r="Y17" s="245"/>
      <c r="Z17" s="308"/>
    </row>
    <row r="18" spans="1:26" s="85" customFormat="1" ht="12.75">
      <c r="A18" s="107"/>
      <c r="B18" s="289"/>
      <c r="C18" s="90">
        <f>+teams!C26</f>
        <v>13</v>
      </c>
      <c r="D18">
        <f>+teams!D26</f>
        <v>0</v>
      </c>
      <c r="E18">
        <f>+teams!F26</f>
        <v>0</v>
      </c>
      <c r="F18">
        <f>+teams!E26</f>
        <v>0</v>
      </c>
      <c r="G18" s="122"/>
      <c r="H18" s="39"/>
      <c r="I18" s="39">
        <v>0</v>
      </c>
      <c r="J18" s="39"/>
      <c r="K18" s="39"/>
      <c r="L18" s="39">
        <v>0</v>
      </c>
      <c r="M18" s="134">
        <f>+C18</f>
        <v>13</v>
      </c>
      <c r="N18" s="41">
        <v>0</v>
      </c>
      <c r="O18" s="42"/>
      <c r="P18" s="41">
        <v>0</v>
      </c>
      <c r="Q18" s="43"/>
      <c r="R18" s="41">
        <v>0</v>
      </c>
      <c r="S18" s="43"/>
      <c r="T18" s="115">
        <f>$N18+$P18+R18</f>
        <v>0</v>
      </c>
      <c r="U18" s="115">
        <f>$K18+$J18+$I18+L18</f>
        <v>0</v>
      </c>
      <c r="V18" s="46">
        <f>T18-U18</f>
        <v>0</v>
      </c>
      <c r="W18" s="111"/>
      <c r="X18" s="308"/>
      <c r="Y18" s="245"/>
      <c r="Z18" s="308"/>
    </row>
    <row r="19" spans="3:26" ht="12.75">
      <c r="C19" s="90">
        <f>+teams!C27</f>
        <v>14</v>
      </c>
      <c r="D19">
        <f>+teams!D27</f>
        <v>0</v>
      </c>
      <c r="E19">
        <f>+teams!F27</f>
        <v>0</v>
      </c>
      <c r="F19">
        <f>+teams!E27</f>
        <v>0</v>
      </c>
      <c r="G19" s="122"/>
      <c r="H19" s="39"/>
      <c r="I19" s="39">
        <v>0</v>
      </c>
      <c r="J19" s="39"/>
      <c r="K19" s="39"/>
      <c r="L19" s="39">
        <v>0</v>
      </c>
      <c r="M19" s="134">
        <f>+C19</f>
        <v>14</v>
      </c>
      <c r="N19" s="41">
        <v>0</v>
      </c>
      <c r="O19" s="41"/>
      <c r="P19" s="41">
        <v>0</v>
      </c>
      <c r="Q19" s="43"/>
      <c r="R19" s="41">
        <v>0</v>
      </c>
      <c r="S19" s="43">
        <f>+T19/3</f>
        <v>0</v>
      </c>
      <c r="T19" s="115">
        <f>$N19+$P19+R19</f>
        <v>0</v>
      </c>
      <c r="U19" s="115">
        <f>$K19+$J19+$I19+L19</f>
        <v>0</v>
      </c>
      <c r="V19" s="46">
        <f>T19-U19</f>
        <v>0</v>
      </c>
      <c r="W19" s="111"/>
      <c r="X19" s="308"/>
      <c r="Y19" s="245"/>
      <c r="Z19" s="308"/>
    </row>
    <row r="20" spans="3:26" ht="13.5" thickBot="1">
      <c r="C20" s="90">
        <f>+teams!C28</f>
        <v>15</v>
      </c>
      <c r="D20">
        <f>+teams!D28</f>
        <v>0</v>
      </c>
      <c r="E20" t="s">
        <v>261</v>
      </c>
      <c r="F20">
        <f>+teams!E28</f>
        <v>0</v>
      </c>
      <c r="G20" s="50">
        <v>0</v>
      </c>
      <c r="H20" s="50">
        <v>0</v>
      </c>
      <c r="I20" s="50">
        <f>SUM(I16:I19)</f>
        <v>0</v>
      </c>
      <c r="J20" s="50">
        <v>0</v>
      </c>
      <c r="K20" s="50">
        <v>0</v>
      </c>
      <c r="L20" s="50">
        <f>SUM(L16:L19)</f>
        <v>0</v>
      </c>
      <c r="M20" s="50"/>
      <c r="N20" s="52">
        <f>SUM(N16:N19)</f>
        <v>0</v>
      </c>
      <c r="O20" s="53">
        <f>MIN(N16:N19)</f>
        <v>0</v>
      </c>
      <c r="P20" s="52">
        <f>SUM(P16:P19)</f>
        <v>0</v>
      </c>
      <c r="Q20" s="53">
        <f>MIN(P16:P19)</f>
        <v>0</v>
      </c>
      <c r="R20" s="52">
        <f>SUM(R16:R19)</f>
        <v>0</v>
      </c>
      <c r="S20" s="53">
        <f>MIN(R16:R19)</f>
        <v>0</v>
      </c>
      <c r="T20" s="115">
        <f>SUM(T16:T19)-O20-Q20</f>
        <v>0</v>
      </c>
      <c r="U20" s="115">
        <f>SUM(U16:U19)+G20+H20+J20+K20+L20</f>
        <v>0</v>
      </c>
      <c r="V20" s="46">
        <f>+T20-U20</f>
        <v>0</v>
      </c>
      <c r="W20" s="112">
        <f>+V20</f>
        <v>0</v>
      </c>
      <c r="X20" s="309"/>
      <c r="Y20" s="246">
        <f>+U20</f>
        <v>0</v>
      </c>
      <c r="Z20" s="309"/>
    </row>
    <row r="21" spans="2:26" ht="13.5" thickBot="1">
      <c r="B21" s="290"/>
      <c r="C21" s="92"/>
      <c r="D21" s="91"/>
      <c r="E21" s="91"/>
      <c r="F21" s="92"/>
      <c r="G21" s="92" t="s">
        <v>254</v>
      </c>
      <c r="H21" s="92"/>
      <c r="I21" s="92"/>
      <c r="J21" s="92"/>
      <c r="K21" s="92"/>
      <c r="L21" s="92"/>
      <c r="M21" s="92"/>
      <c r="N21" s="119"/>
      <c r="O21" s="92"/>
      <c r="P21" s="119"/>
      <c r="Q21" s="92"/>
      <c r="R21" s="119"/>
      <c r="S21" s="92"/>
      <c r="T21" s="113"/>
      <c r="U21" s="113"/>
      <c r="V21" s="92"/>
      <c r="W21" s="113"/>
      <c r="X21" s="92"/>
      <c r="Y21" s="92"/>
      <c r="Z21" s="92"/>
    </row>
    <row r="22" spans="1:26" ht="12.75" customHeight="1" thickBot="1">
      <c r="A22" s="121">
        <f>+teams!A33</f>
        <v>4</v>
      </c>
      <c r="B22" s="288">
        <f>+teams!B34</f>
        <v>0</v>
      </c>
      <c r="C22" s="90">
        <f>+teams!C34</f>
        <v>16</v>
      </c>
      <c r="D22">
        <f>+teams!D34</f>
        <v>0</v>
      </c>
      <c r="E22">
        <f>+teams!F34</f>
        <v>0</v>
      </c>
      <c r="F22">
        <f>+teams!E34</f>
        <v>0</v>
      </c>
      <c r="G22" s="122"/>
      <c r="H22" s="39"/>
      <c r="I22" s="39">
        <v>0</v>
      </c>
      <c r="J22" s="39"/>
      <c r="K22" s="39"/>
      <c r="L22" s="39">
        <v>0</v>
      </c>
      <c r="M22" s="134">
        <f>+C22</f>
        <v>16</v>
      </c>
      <c r="N22" s="41">
        <v>0</v>
      </c>
      <c r="O22" s="42"/>
      <c r="P22" s="41">
        <v>0</v>
      </c>
      <c r="Q22" s="43"/>
      <c r="R22" s="41">
        <v>0</v>
      </c>
      <c r="S22" s="43"/>
      <c r="T22" s="115">
        <f>$N22+$P22+R22</f>
        <v>0</v>
      </c>
      <c r="U22" s="115">
        <f>$K22+$J22+$I22+L22</f>
        <v>0</v>
      </c>
      <c r="V22" s="46">
        <f>T22-U22</f>
        <v>0</v>
      </c>
      <c r="W22" s="111"/>
      <c r="X22" s="316">
        <f>RANK(W26,$W$8:$W$74,0)</f>
        <v>1</v>
      </c>
      <c r="Y22" s="245"/>
      <c r="Z22" s="316">
        <f>RANK(Y26,$Y$8:$Y$74,1)</f>
        <v>1</v>
      </c>
    </row>
    <row r="23" spans="3:26" ht="12.75">
      <c r="C23" s="90">
        <f>+teams!C35</f>
        <v>17</v>
      </c>
      <c r="D23">
        <f>+teams!D35</f>
        <v>0</v>
      </c>
      <c r="E23">
        <f>+teams!F35</f>
        <v>0</v>
      </c>
      <c r="F23">
        <f>+teams!E35</f>
        <v>0</v>
      </c>
      <c r="G23" s="122"/>
      <c r="H23" s="39"/>
      <c r="I23" s="39">
        <v>0</v>
      </c>
      <c r="J23" s="39"/>
      <c r="K23" s="39"/>
      <c r="L23" s="39">
        <v>0</v>
      </c>
      <c r="M23" s="134">
        <f>+C23</f>
        <v>17</v>
      </c>
      <c r="N23" s="41">
        <v>0</v>
      </c>
      <c r="O23" s="42"/>
      <c r="P23" s="41">
        <v>0</v>
      </c>
      <c r="Q23" s="43"/>
      <c r="R23" s="41">
        <v>0</v>
      </c>
      <c r="S23" s="43"/>
      <c r="T23" s="115">
        <f>$N23+$P23+R23</f>
        <v>0</v>
      </c>
      <c r="U23" s="115">
        <f>$K23+$J23+$I23+L23</f>
        <v>0</v>
      </c>
      <c r="V23" s="46">
        <f>T23-U23</f>
        <v>0</v>
      </c>
      <c r="W23" s="111"/>
      <c r="X23" s="308"/>
      <c r="Y23" s="245"/>
      <c r="Z23" s="308"/>
    </row>
    <row r="24" spans="3:26" ht="12.75">
      <c r="C24" s="90">
        <f>+teams!C36</f>
        <v>18</v>
      </c>
      <c r="D24">
        <f>+teams!D36</f>
        <v>0</v>
      </c>
      <c r="E24">
        <f>+teams!F36</f>
        <v>0</v>
      </c>
      <c r="F24">
        <f>+teams!E36</f>
        <v>0</v>
      </c>
      <c r="G24" s="122"/>
      <c r="H24" s="39"/>
      <c r="I24" s="39">
        <v>0</v>
      </c>
      <c r="J24" s="39"/>
      <c r="K24" s="39"/>
      <c r="L24" s="39">
        <v>0</v>
      </c>
      <c r="M24" s="134">
        <f>+C24</f>
        <v>18</v>
      </c>
      <c r="N24" s="41">
        <v>0</v>
      </c>
      <c r="O24" s="42"/>
      <c r="P24" s="41">
        <v>0</v>
      </c>
      <c r="Q24" s="43"/>
      <c r="R24" s="41">
        <v>0</v>
      </c>
      <c r="S24" s="43"/>
      <c r="T24" s="115">
        <f>$N24+$P24+R24</f>
        <v>0</v>
      </c>
      <c r="U24" s="115">
        <f>$K24+$J24+$I24+L24</f>
        <v>0</v>
      </c>
      <c r="V24" s="46">
        <f>T24-U24</f>
        <v>0</v>
      </c>
      <c r="W24" s="111"/>
      <c r="X24" s="308"/>
      <c r="Y24" s="245"/>
      <c r="Z24" s="308"/>
    </row>
    <row r="25" spans="3:26" ht="12.75">
      <c r="C25" s="90">
        <f>+teams!C37</f>
        <v>19</v>
      </c>
      <c r="D25">
        <f>+teams!D37</f>
        <v>0</v>
      </c>
      <c r="E25">
        <f>+teams!F37</f>
        <v>0</v>
      </c>
      <c r="F25">
        <f>+teams!E37</f>
        <v>0</v>
      </c>
      <c r="G25" s="122"/>
      <c r="H25" s="39"/>
      <c r="I25" s="39">
        <v>0</v>
      </c>
      <c r="J25" s="39"/>
      <c r="K25" s="39"/>
      <c r="L25" s="39">
        <v>0</v>
      </c>
      <c r="M25" s="134">
        <f>+C25</f>
        <v>19</v>
      </c>
      <c r="N25" s="41">
        <v>0</v>
      </c>
      <c r="O25" s="41"/>
      <c r="P25" s="41">
        <v>0</v>
      </c>
      <c r="Q25" s="43"/>
      <c r="R25" s="41">
        <v>0</v>
      </c>
      <c r="S25" s="43"/>
      <c r="T25" s="115">
        <f>$N25+$P25+R25</f>
        <v>0</v>
      </c>
      <c r="U25" s="115">
        <f>$K25+$J25+$I25+L25</f>
        <v>0</v>
      </c>
      <c r="V25" s="46">
        <f>T25-U25</f>
        <v>0</v>
      </c>
      <c r="W25" s="111"/>
      <c r="X25" s="308"/>
      <c r="Y25" s="245"/>
      <c r="Z25" s="308"/>
    </row>
    <row r="26" spans="3:26" ht="13.5" thickBot="1">
      <c r="C26" s="90">
        <f>+teams!C38</f>
        <v>20</v>
      </c>
      <c r="D26">
        <f>+teams!D38</f>
        <v>0</v>
      </c>
      <c r="E26" t="s">
        <v>261</v>
      </c>
      <c r="F26">
        <f>+teams!E38</f>
        <v>0</v>
      </c>
      <c r="G26" s="50">
        <v>0</v>
      </c>
      <c r="H26" s="50">
        <v>0</v>
      </c>
      <c r="I26" s="50">
        <f>SUM(I22:I25)</f>
        <v>0</v>
      </c>
      <c r="J26" s="50">
        <v>0</v>
      </c>
      <c r="K26" s="50">
        <v>0</v>
      </c>
      <c r="L26" s="50">
        <f>SUM(L22:L25)</f>
        <v>0</v>
      </c>
      <c r="M26" s="50"/>
      <c r="N26" s="52">
        <f>SUM(N22:N25)</f>
        <v>0</v>
      </c>
      <c r="O26" s="53">
        <f>MIN(N22:N25)</f>
        <v>0</v>
      </c>
      <c r="P26" s="52">
        <f>SUM(P22:P25)</f>
        <v>0</v>
      </c>
      <c r="Q26" s="53">
        <f>MIN(P22:P25)</f>
        <v>0</v>
      </c>
      <c r="R26" s="52">
        <f>SUM(R22:R25)</f>
        <v>0</v>
      </c>
      <c r="S26" s="53">
        <f>MIN(R22:R25)</f>
        <v>0</v>
      </c>
      <c r="T26" s="115">
        <f>SUM(T22:T25)-O26-Q26</f>
        <v>0</v>
      </c>
      <c r="U26" s="115">
        <f>SUM(U22:U25)+G26+H26+J26+K26+L26</f>
        <v>0</v>
      </c>
      <c r="V26" s="46">
        <f>+T26-U26</f>
        <v>0</v>
      </c>
      <c r="W26" s="112">
        <f>+V26</f>
        <v>0</v>
      </c>
      <c r="X26" s="309"/>
      <c r="Y26" s="246">
        <f>+U26</f>
        <v>0</v>
      </c>
      <c r="Z26" s="309"/>
    </row>
    <row r="27" spans="2:26" ht="13.5" thickBot="1">
      <c r="B27" s="290"/>
      <c r="C27" s="92"/>
      <c r="D27" s="91"/>
      <c r="E27" s="91"/>
      <c r="F27" s="92"/>
      <c r="G27" s="92" t="s">
        <v>254</v>
      </c>
      <c r="H27" s="92"/>
      <c r="I27" s="92"/>
      <c r="J27" s="92"/>
      <c r="K27" s="92"/>
      <c r="L27" s="92"/>
      <c r="M27" s="92"/>
      <c r="N27" s="119"/>
      <c r="O27" s="92"/>
      <c r="P27" s="119"/>
      <c r="Q27" s="92"/>
      <c r="R27" s="119"/>
      <c r="S27" s="92"/>
      <c r="T27" s="113"/>
      <c r="U27" s="113"/>
      <c r="V27" s="92"/>
      <c r="W27" s="113"/>
      <c r="X27" s="92"/>
      <c r="Y27" s="92"/>
      <c r="Z27" s="92"/>
    </row>
    <row r="28" spans="1:26" ht="12.75" customHeight="1" thickBot="1">
      <c r="A28" s="121">
        <f>+teams!A43</f>
        <v>5</v>
      </c>
      <c r="B28" s="288">
        <f>+teams!B44</f>
        <v>0</v>
      </c>
      <c r="C28" s="90">
        <f>+teams!C44</f>
        <v>21</v>
      </c>
      <c r="D28">
        <f>+teams!D44</f>
        <v>0</v>
      </c>
      <c r="E28">
        <f>+teams!F44</f>
        <v>0</v>
      </c>
      <c r="F28">
        <f>+teams!E44</f>
        <v>0</v>
      </c>
      <c r="G28" s="122"/>
      <c r="H28" s="39"/>
      <c r="I28" s="39">
        <v>0</v>
      </c>
      <c r="J28" s="39"/>
      <c r="K28" s="39"/>
      <c r="L28" s="39">
        <v>0</v>
      </c>
      <c r="M28" s="134">
        <f>+C28</f>
        <v>21</v>
      </c>
      <c r="N28" s="41">
        <v>0</v>
      </c>
      <c r="O28" s="42"/>
      <c r="P28" s="41">
        <v>0</v>
      </c>
      <c r="Q28" s="43"/>
      <c r="R28" s="41">
        <v>0</v>
      </c>
      <c r="S28" s="43"/>
      <c r="T28" s="115">
        <f>$N28+$P28+R28</f>
        <v>0</v>
      </c>
      <c r="U28" s="115">
        <f>$K28+$J28+$I28+L28</f>
        <v>0</v>
      </c>
      <c r="V28" s="46">
        <f>T28-U28</f>
        <v>0</v>
      </c>
      <c r="W28" s="111"/>
      <c r="X28" s="316">
        <f>RANK(W32,$W$8:$W$74,0)</f>
        <v>1</v>
      </c>
      <c r="Y28" s="245"/>
      <c r="Z28" s="316">
        <f>RANK(Y32,$Y$8:$Y$74,1)</f>
        <v>1</v>
      </c>
    </row>
    <row r="29" spans="3:26" ht="12.75">
      <c r="C29" s="90">
        <f>+teams!C45</f>
        <v>22</v>
      </c>
      <c r="D29">
        <f>+teams!D45</f>
        <v>0</v>
      </c>
      <c r="E29">
        <f>+teams!F45</f>
        <v>0</v>
      </c>
      <c r="F29">
        <f>+teams!E45</f>
        <v>0</v>
      </c>
      <c r="G29" s="122"/>
      <c r="H29" s="39"/>
      <c r="I29" s="39">
        <v>0</v>
      </c>
      <c r="J29" s="39"/>
      <c r="K29" s="39"/>
      <c r="L29" s="39">
        <v>0</v>
      </c>
      <c r="M29" s="134">
        <f>+C29</f>
        <v>22</v>
      </c>
      <c r="N29" s="41">
        <v>0</v>
      </c>
      <c r="O29" s="42"/>
      <c r="P29" s="41">
        <v>0</v>
      </c>
      <c r="Q29" s="43"/>
      <c r="R29" s="41">
        <v>0</v>
      </c>
      <c r="S29" s="43"/>
      <c r="T29" s="115">
        <f>$N29+$P29+R29</f>
        <v>0</v>
      </c>
      <c r="U29" s="115">
        <f>$K29+$J29+$I29+L29</f>
        <v>0</v>
      </c>
      <c r="V29" s="46">
        <f>T29-U29</f>
        <v>0</v>
      </c>
      <c r="W29" s="111"/>
      <c r="X29" s="308"/>
      <c r="Y29" s="245"/>
      <c r="Z29" s="308"/>
    </row>
    <row r="30" spans="3:26" ht="12.75">
      <c r="C30" s="90">
        <f>+teams!C46</f>
        <v>23</v>
      </c>
      <c r="D30">
        <f>+teams!D46</f>
        <v>0</v>
      </c>
      <c r="E30">
        <f>+teams!F46</f>
        <v>0</v>
      </c>
      <c r="F30">
        <f>+teams!E46</f>
        <v>0</v>
      </c>
      <c r="G30" s="122"/>
      <c r="H30" s="39"/>
      <c r="I30" s="39">
        <v>0</v>
      </c>
      <c r="J30" s="39"/>
      <c r="K30" s="39"/>
      <c r="L30" s="39">
        <v>0</v>
      </c>
      <c r="M30" s="134">
        <f>+C30</f>
        <v>23</v>
      </c>
      <c r="N30" s="41">
        <v>0</v>
      </c>
      <c r="O30" s="42"/>
      <c r="P30" s="41">
        <v>0</v>
      </c>
      <c r="Q30" s="43"/>
      <c r="R30" s="41">
        <v>0</v>
      </c>
      <c r="S30" s="43"/>
      <c r="T30" s="115">
        <f>$N30+$P30+R30</f>
        <v>0</v>
      </c>
      <c r="U30" s="115">
        <f>$K30+$J30+$I30+L30</f>
        <v>0</v>
      </c>
      <c r="V30" s="46">
        <f>T30-U30</f>
        <v>0</v>
      </c>
      <c r="W30" s="111"/>
      <c r="X30" s="308"/>
      <c r="Y30" s="245"/>
      <c r="Z30" s="308"/>
    </row>
    <row r="31" spans="3:26" ht="12.75">
      <c r="C31" s="90">
        <f>+teams!C47</f>
        <v>24</v>
      </c>
      <c r="D31">
        <f>+teams!D47</f>
        <v>0</v>
      </c>
      <c r="E31">
        <f>+teams!F47</f>
        <v>0</v>
      </c>
      <c r="F31">
        <f>+teams!E47</f>
        <v>0</v>
      </c>
      <c r="G31" s="122"/>
      <c r="H31" s="39"/>
      <c r="I31" s="39">
        <v>0</v>
      </c>
      <c r="J31" s="39"/>
      <c r="K31" s="39"/>
      <c r="L31" s="39">
        <v>0</v>
      </c>
      <c r="M31" s="134">
        <f>+C31</f>
        <v>24</v>
      </c>
      <c r="N31" s="41">
        <v>0</v>
      </c>
      <c r="O31" s="41"/>
      <c r="P31" s="41">
        <v>0</v>
      </c>
      <c r="Q31" s="43"/>
      <c r="R31" s="41">
        <v>0</v>
      </c>
      <c r="S31" s="43"/>
      <c r="T31" s="115">
        <f>$N31+$P31+R31</f>
        <v>0</v>
      </c>
      <c r="U31" s="115">
        <f>$K31+$J31+$I31+L31</f>
        <v>0</v>
      </c>
      <c r="V31" s="46">
        <f>T31-U31</f>
        <v>0</v>
      </c>
      <c r="W31" s="111"/>
      <c r="X31" s="308"/>
      <c r="Y31" s="245"/>
      <c r="Z31" s="308"/>
    </row>
    <row r="32" spans="3:26" ht="13.5" thickBot="1">
      <c r="C32" s="90">
        <f>+teams!C48</f>
        <v>25</v>
      </c>
      <c r="D32">
        <f>+teams!D48</f>
        <v>0</v>
      </c>
      <c r="E32" t="s">
        <v>261</v>
      </c>
      <c r="F32">
        <f>+teams!E48</f>
        <v>0</v>
      </c>
      <c r="G32" s="50">
        <v>0</v>
      </c>
      <c r="H32" s="50">
        <v>0</v>
      </c>
      <c r="I32" s="50">
        <f>SUM(I28:I31)</f>
        <v>0</v>
      </c>
      <c r="J32" s="50">
        <v>0</v>
      </c>
      <c r="K32" s="50">
        <v>0</v>
      </c>
      <c r="L32" s="50">
        <f>SUM(L28:L31)</f>
        <v>0</v>
      </c>
      <c r="M32" s="50"/>
      <c r="N32" s="52">
        <f>SUM(N28:N31)</f>
        <v>0</v>
      </c>
      <c r="O32" s="53">
        <f>MIN(N28:N31)</f>
        <v>0</v>
      </c>
      <c r="P32" s="52">
        <f>SUM(P28:P31)</f>
        <v>0</v>
      </c>
      <c r="Q32" s="53">
        <f>MIN(P28:P31)</f>
        <v>0</v>
      </c>
      <c r="R32" s="52">
        <f>SUM(R28:R31)</f>
        <v>0</v>
      </c>
      <c r="S32" s="53">
        <f>MIN(R28:R31)</f>
        <v>0</v>
      </c>
      <c r="T32" s="115">
        <f>SUM(T28:T31)-O32-Q32</f>
        <v>0</v>
      </c>
      <c r="U32" s="115">
        <f>SUM(U28:U31)+G32+H32+J32+K32+L32</f>
        <v>0</v>
      </c>
      <c r="V32" s="46">
        <f>+T32-U32</f>
        <v>0</v>
      </c>
      <c r="W32" s="112">
        <f>+V32</f>
        <v>0</v>
      </c>
      <c r="X32" s="309"/>
      <c r="Y32" s="246">
        <f>+U32</f>
        <v>0</v>
      </c>
      <c r="Z32" s="309"/>
    </row>
    <row r="33" spans="2:26" ht="13.5" thickBot="1">
      <c r="B33" s="290"/>
      <c r="C33" s="92"/>
      <c r="E33" s="91"/>
      <c r="F33" s="92"/>
      <c r="G33" s="92"/>
      <c r="H33" s="92"/>
      <c r="I33" s="92"/>
      <c r="J33" s="92"/>
      <c r="K33" s="92"/>
      <c r="L33" s="92"/>
      <c r="M33" s="92"/>
      <c r="N33" s="119"/>
      <c r="O33" s="92"/>
      <c r="P33" s="119"/>
      <c r="Q33" s="92"/>
      <c r="R33" s="119"/>
      <c r="S33" s="92"/>
      <c r="T33" s="113"/>
      <c r="U33" s="113"/>
      <c r="V33" s="92"/>
      <c r="W33" s="113"/>
      <c r="X33" s="92"/>
      <c r="Y33" s="92"/>
      <c r="Z33" s="92"/>
    </row>
    <row r="34" spans="1:27" ht="13.5" customHeight="1" thickBot="1">
      <c r="A34" s="121">
        <f>+teams!A53</f>
        <v>6</v>
      </c>
      <c r="B34" s="288">
        <f>+teams!B54</f>
        <v>0</v>
      </c>
      <c r="C34" s="90">
        <f>+teams!C54</f>
        <v>26</v>
      </c>
      <c r="D34">
        <f>+teams!D54</f>
        <v>0</v>
      </c>
      <c r="E34">
        <f>+teams!F54</f>
        <v>0</v>
      </c>
      <c r="F34">
        <f>+teams!E54</f>
        <v>0</v>
      </c>
      <c r="G34" s="122"/>
      <c r="H34" s="39"/>
      <c r="I34" s="39">
        <v>0</v>
      </c>
      <c r="J34" s="39"/>
      <c r="K34" s="39"/>
      <c r="L34" s="39">
        <v>0</v>
      </c>
      <c r="M34" s="134">
        <f>+C34</f>
        <v>26</v>
      </c>
      <c r="N34" s="41">
        <v>0</v>
      </c>
      <c r="O34" s="42"/>
      <c r="P34" s="41">
        <v>0</v>
      </c>
      <c r="Q34" s="43"/>
      <c r="R34" s="41">
        <v>0</v>
      </c>
      <c r="S34" s="43"/>
      <c r="T34" s="115">
        <f>$N34+$P34+R34</f>
        <v>0</v>
      </c>
      <c r="U34" s="115">
        <f>$K34+$J34+$I34+L34</f>
        <v>0</v>
      </c>
      <c r="V34" s="46">
        <f>T34-U34</f>
        <v>0</v>
      </c>
      <c r="W34" s="111"/>
      <c r="X34" s="316">
        <f>RANK(W38,$W$8:$W$74,0)</f>
        <v>1</v>
      </c>
      <c r="Y34" s="245"/>
      <c r="Z34" s="316">
        <f>RANK(Y38,$Y$8:$Y$74,1)</f>
        <v>1</v>
      </c>
      <c r="AA34" s="184"/>
    </row>
    <row r="35" spans="3:26" ht="12.75">
      <c r="C35" s="90">
        <f>+teams!C55</f>
        <v>27</v>
      </c>
      <c r="D35">
        <f>+teams!D55</f>
        <v>0</v>
      </c>
      <c r="E35">
        <f>+teams!F55</f>
        <v>0</v>
      </c>
      <c r="F35">
        <f>+teams!E55</f>
        <v>0</v>
      </c>
      <c r="G35" s="122"/>
      <c r="H35" s="39"/>
      <c r="I35" s="39">
        <v>0</v>
      </c>
      <c r="J35" s="39"/>
      <c r="K35" s="39"/>
      <c r="L35" s="39">
        <v>0</v>
      </c>
      <c r="M35" s="134">
        <f>+C35</f>
        <v>27</v>
      </c>
      <c r="N35" s="41">
        <v>0</v>
      </c>
      <c r="O35" s="42"/>
      <c r="P35" s="41">
        <v>0</v>
      </c>
      <c r="Q35" s="43"/>
      <c r="R35" s="41">
        <v>0</v>
      </c>
      <c r="S35" s="43"/>
      <c r="T35" s="115">
        <f>$N35+$P35+R35</f>
        <v>0</v>
      </c>
      <c r="U35" s="115">
        <f>$K35+$J35+$I35+L35</f>
        <v>0</v>
      </c>
      <c r="V35" s="46">
        <f>T35-U35</f>
        <v>0</v>
      </c>
      <c r="W35" s="111"/>
      <c r="X35" s="308"/>
      <c r="Y35" s="245"/>
      <c r="Z35" s="308"/>
    </row>
    <row r="36" spans="3:26" ht="12.75">
      <c r="C36" s="90">
        <f>+teams!C56</f>
        <v>28</v>
      </c>
      <c r="D36">
        <f>+teams!D56</f>
        <v>0</v>
      </c>
      <c r="E36">
        <f>+teams!F56</f>
        <v>0</v>
      </c>
      <c r="F36">
        <f>+teams!E56</f>
        <v>0</v>
      </c>
      <c r="G36" s="122"/>
      <c r="H36" s="39"/>
      <c r="I36" s="39">
        <v>0</v>
      </c>
      <c r="J36" s="39"/>
      <c r="K36" s="39"/>
      <c r="L36" s="39">
        <v>0</v>
      </c>
      <c r="M36" s="134">
        <f>+C36</f>
        <v>28</v>
      </c>
      <c r="N36" s="41">
        <v>0</v>
      </c>
      <c r="O36" s="42"/>
      <c r="P36" s="41">
        <v>0</v>
      </c>
      <c r="Q36" s="43"/>
      <c r="R36" s="41">
        <v>0</v>
      </c>
      <c r="S36" s="43"/>
      <c r="T36" s="115">
        <f>$N36+$P36+R36</f>
        <v>0</v>
      </c>
      <c r="U36" s="115">
        <f>$K36+$J36+$I36+L36</f>
        <v>0</v>
      </c>
      <c r="V36" s="46">
        <f>T36-U36</f>
        <v>0</v>
      </c>
      <c r="W36" s="111"/>
      <c r="X36" s="308"/>
      <c r="Y36" s="245"/>
      <c r="Z36" s="308"/>
    </row>
    <row r="37" spans="3:26" ht="12.75">
      <c r="C37" s="90">
        <f>+teams!C57</f>
        <v>29</v>
      </c>
      <c r="D37">
        <f>+teams!D57</f>
        <v>0</v>
      </c>
      <c r="E37">
        <f>+teams!F57</f>
        <v>0</v>
      </c>
      <c r="F37">
        <f>+teams!E57</f>
        <v>0</v>
      </c>
      <c r="G37" s="122"/>
      <c r="H37" s="39"/>
      <c r="I37" s="39">
        <v>0</v>
      </c>
      <c r="J37" s="39"/>
      <c r="K37" s="39"/>
      <c r="L37" s="39">
        <v>0</v>
      </c>
      <c r="M37" s="134">
        <f>+C37</f>
        <v>29</v>
      </c>
      <c r="N37" s="41">
        <v>0</v>
      </c>
      <c r="O37" s="41"/>
      <c r="P37" s="41">
        <v>0</v>
      </c>
      <c r="Q37" s="43"/>
      <c r="R37" s="41">
        <v>0</v>
      </c>
      <c r="S37" s="43"/>
      <c r="T37" s="115">
        <f>$N37+$P37+R37</f>
        <v>0</v>
      </c>
      <c r="U37" s="115">
        <f>$K37+$J37+$I37+L37</f>
        <v>0</v>
      </c>
      <c r="V37" s="46">
        <f>T37-U37</f>
        <v>0</v>
      </c>
      <c r="W37" s="111"/>
      <c r="X37" s="308"/>
      <c r="Y37" s="245"/>
      <c r="Z37" s="308"/>
    </row>
    <row r="38" spans="3:26" ht="13.5" thickBot="1">
      <c r="C38" s="90">
        <f>+teams!C58</f>
        <v>30</v>
      </c>
      <c r="D38">
        <f>+teams!D58</f>
        <v>0</v>
      </c>
      <c r="E38" t="s">
        <v>261</v>
      </c>
      <c r="F38">
        <f>+teams!E58</f>
        <v>0</v>
      </c>
      <c r="G38" s="50">
        <v>0</v>
      </c>
      <c r="H38" s="50">
        <v>0</v>
      </c>
      <c r="I38" s="50">
        <f>SUM(I34:I37)</f>
        <v>0</v>
      </c>
      <c r="J38" s="50">
        <f>SUM(J34:J37)</f>
        <v>0</v>
      </c>
      <c r="K38" s="50">
        <v>0</v>
      </c>
      <c r="L38" s="50">
        <f>SUM(L34:L37)</f>
        <v>0</v>
      </c>
      <c r="M38" s="50"/>
      <c r="N38" s="52">
        <f>SUM(N34:N37)</f>
        <v>0</v>
      </c>
      <c r="O38" s="53">
        <f>MIN(N34:N37)</f>
        <v>0</v>
      </c>
      <c r="P38" s="52">
        <f>SUM(P34:P37)</f>
        <v>0</v>
      </c>
      <c r="Q38" s="53">
        <f>MIN(P34:P37)</f>
        <v>0</v>
      </c>
      <c r="R38" s="52">
        <f>SUM(R34:R37)</f>
        <v>0</v>
      </c>
      <c r="S38" s="53">
        <f>MIN(R34:R37)</f>
        <v>0</v>
      </c>
      <c r="T38" s="115">
        <f>SUM(T34:T37)-O38-Q38</f>
        <v>0</v>
      </c>
      <c r="U38" s="115">
        <f>SUM(U34:U37)+G38+H38+J38+K38+L38</f>
        <v>0</v>
      </c>
      <c r="V38" s="46">
        <f>+T38-U38</f>
        <v>0</v>
      </c>
      <c r="W38" s="112">
        <f>+V38</f>
        <v>0</v>
      </c>
      <c r="X38" s="309"/>
      <c r="Y38" s="246">
        <f>+U38</f>
        <v>0</v>
      </c>
      <c r="Z38" s="309"/>
    </row>
    <row r="39" spans="2:26" ht="13.5" thickBot="1">
      <c r="B39" s="290"/>
      <c r="C39" s="92"/>
      <c r="E39" s="91"/>
      <c r="F39" s="92"/>
      <c r="G39" s="92"/>
      <c r="H39" s="92"/>
      <c r="I39" s="92"/>
      <c r="J39" s="92"/>
      <c r="K39" s="92"/>
      <c r="L39" s="92"/>
      <c r="M39" s="92"/>
      <c r="N39" s="119"/>
      <c r="O39" s="92"/>
      <c r="P39" s="119"/>
      <c r="Q39" s="92"/>
      <c r="R39" s="119"/>
      <c r="S39" s="92"/>
      <c r="T39" s="113"/>
      <c r="U39" s="113"/>
      <c r="V39" s="92"/>
      <c r="W39" s="113"/>
      <c r="X39" s="92"/>
      <c r="Y39" s="92"/>
      <c r="Z39" s="92"/>
    </row>
    <row r="40" spans="1:26" ht="13.5" customHeight="1" thickBot="1">
      <c r="A40" s="121">
        <f>+teams!A63</f>
        <v>7</v>
      </c>
      <c r="B40" s="288">
        <f>+teams!B64</f>
        <v>0</v>
      </c>
      <c r="C40" s="90">
        <f>+teams!C64</f>
        <v>31</v>
      </c>
      <c r="D40">
        <f>+teams!D64</f>
        <v>0</v>
      </c>
      <c r="E40">
        <f>+teams!F64</f>
        <v>0</v>
      </c>
      <c r="F40">
        <f>+teams!E64</f>
        <v>0</v>
      </c>
      <c r="G40" s="122"/>
      <c r="H40" s="39"/>
      <c r="I40" s="39">
        <v>0</v>
      </c>
      <c r="J40" s="39"/>
      <c r="K40" s="39"/>
      <c r="L40" s="39">
        <v>0</v>
      </c>
      <c r="M40" s="134">
        <f>+C40</f>
        <v>31</v>
      </c>
      <c r="N40" s="41">
        <v>0</v>
      </c>
      <c r="O40" s="42"/>
      <c r="P40" s="41">
        <v>0</v>
      </c>
      <c r="Q40" s="43"/>
      <c r="R40" s="41">
        <v>0</v>
      </c>
      <c r="S40" s="43"/>
      <c r="T40" s="115">
        <f>$N40+$P40+R40</f>
        <v>0</v>
      </c>
      <c r="U40" s="115">
        <f>$K40+$J40+$I40+L40</f>
        <v>0</v>
      </c>
      <c r="V40" s="46">
        <f>T40-U40</f>
        <v>0</v>
      </c>
      <c r="W40" s="111"/>
      <c r="X40" s="316">
        <f>RANK(W44,$W$8:$W$74,0)</f>
        <v>1</v>
      </c>
      <c r="Y40" s="245"/>
      <c r="Z40" s="316">
        <f>RANK(Y44,$Y$8:$Y$74,1)</f>
        <v>1</v>
      </c>
    </row>
    <row r="41" spans="3:26" ht="12.75">
      <c r="C41" s="90">
        <f>+teams!C65</f>
        <v>32</v>
      </c>
      <c r="D41">
        <f>+teams!D65</f>
        <v>0</v>
      </c>
      <c r="E41">
        <f>+teams!F65</f>
        <v>0</v>
      </c>
      <c r="F41">
        <f>+teams!E65</f>
        <v>0</v>
      </c>
      <c r="G41" s="122"/>
      <c r="H41" s="39"/>
      <c r="I41" s="39">
        <v>0</v>
      </c>
      <c r="J41" s="39"/>
      <c r="K41" s="39"/>
      <c r="L41" s="39">
        <v>0</v>
      </c>
      <c r="M41" s="134">
        <f>+C41</f>
        <v>32</v>
      </c>
      <c r="N41" s="41">
        <v>0</v>
      </c>
      <c r="O41" s="42"/>
      <c r="P41" s="41">
        <v>0</v>
      </c>
      <c r="Q41" s="43"/>
      <c r="R41" s="41">
        <v>0</v>
      </c>
      <c r="S41" s="43"/>
      <c r="T41" s="115">
        <f>$N41+$P41+R41</f>
        <v>0</v>
      </c>
      <c r="U41" s="115">
        <f>$K41+$J41+$I41+L41</f>
        <v>0</v>
      </c>
      <c r="V41" s="46">
        <f>T41-U41</f>
        <v>0</v>
      </c>
      <c r="W41" s="111"/>
      <c r="X41" s="308"/>
      <c r="Y41" s="245"/>
      <c r="Z41" s="308"/>
    </row>
    <row r="42" spans="3:26" ht="12.75">
      <c r="C42" s="90">
        <f>+teams!C66</f>
        <v>33</v>
      </c>
      <c r="D42">
        <f>+teams!D66</f>
        <v>0</v>
      </c>
      <c r="E42">
        <f>+teams!F66</f>
        <v>0</v>
      </c>
      <c r="F42">
        <f>+teams!E66</f>
        <v>0</v>
      </c>
      <c r="G42" s="122"/>
      <c r="H42" s="39"/>
      <c r="I42" s="39">
        <v>0</v>
      </c>
      <c r="J42" s="39"/>
      <c r="K42" s="39"/>
      <c r="L42" s="39">
        <v>0</v>
      </c>
      <c r="M42" s="134">
        <f>+C42</f>
        <v>33</v>
      </c>
      <c r="N42" s="41">
        <v>0</v>
      </c>
      <c r="O42" s="42"/>
      <c r="P42" s="41">
        <v>0</v>
      </c>
      <c r="Q42" s="43"/>
      <c r="R42" s="41">
        <v>0</v>
      </c>
      <c r="S42" s="43"/>
      <c r="T42" s="115">
        <f>$N42+$P42+R42</f>
        <v>0</v>
      </c>
      <c r="U42" s="115">
        <f>$K42+$J42+$I42+L42</f>
        <v>0</v>
      </c>
      <c r="V42" s="46">
        <f>T42-U42</f>
        <v>0</v>
      </c>
      <c r="W42" s="111"/>
      <c r="X42" s="308"/>
      <c r="Y42" s="245"/>
      <c r="Z42" s="308"/>
    </row>
    <row r="43" spans="3:26" ht="12.75">
      <c r="C43" s="90">
        <f>+teams!C67</f>
        <v>34</v>
      </c>
      <c r="D43">
        <f>+teams!D67</f>
        <v>0</v>
      </c>
      <c r="E43">
        <f>+teams!F67</f>
        <v>0</v>
      </c>
      <c r="F43">
        <f>+teams!E67</f>
        <v>0</v>
      </c>
      <c r="G43" s="122"/>
      <c r="H43" s="39"/>
      <c r="I43" s="39">
        <v>0</v>
      </c>
      <c r="J43" s="39"/>
      <c r="K43" s="39"/>
      <c r="L43" s="39">
        <v>0</v>
      </c>
      <c r="M43" s="134">
        <f>+C43</f>
        <v>34</v>
      </c>
      <c r="N43" s="41">
        <v>0</v>
      </c>
      <c r="O43" s="41"/>
      <c r="P43" s="41">
        <v>0</v>
      </c>
      <c r="Q43" s="43"/>
      <c r="R43" s="41">
        <v>0</v>
      </c>
      <c r="S43" s="43"/>
      <c r="T43" s="115">
        <f>$N43+$P43+R43</f>
        <v>0</v>
      </c>
      <c r="U43" s="115">
        <f>$K43+$J43+$I43+L43</f>
        <v>0</v>
      </c>
      <c r="V43" s="46">
        <f>T43-U43</f>
        <v>0</v>
      </c>
      <c r="W43" s="111"/>
      <c r="X43" s="308"/>
      <c r="Y43" s="245"/>
      <c r="Z43" s="308"/>
    </row>
    <row r="44" spans="3:26" ht="13.5" thickBot="1">
      <c r="C44" s="90">
        <f>+teams!C68</f>
        <v>35</v>
      </c>
      <c r="D44">
        <f>+teams!D68</f>
        <v>0</v>
      </c>
      <c r="E44" t="s">
        <v>261</v>
      </c>
      <c r="F44">
        <f>+teams!E68</f>
        <v>0</v>
      </c>
      <c r="G44" s="50">
        <v>0</v>
      </c>
      <c r="H44" s="50">
        <f>SUM(H40:H43)</f>
        <v>0</v>
      </c>
      <c r="I44" s="50">
        <f>SUM(I40:I43)</f>
        <v>0</v>
      </c>
      <c r="J44" s="50">
        <f>SUM(J40:J43)</f>
        <v>0</v>
      </c>
      <c r="K44" s="50">
        <v>0</v>
      </c>
      <c r="L44" s="50">
        <f>SUM(L40:L43)</f>
        <v>0</v>
      </c>
      <c r="M44" s="50"/>
      <c r="N44" s="52">
        <f>SUM(N40:N43)</f>
        <v>0</v>
      </c>
      <c r="O44" s="53">
        <f>MIN(N40:N43)</f>
        <v>0</v>
      </c>
      <c r="P44" s="52">
        <f>SUM(P40:P43)</f>
        <v>0</v>
      </c>
      <c r="Q44" s="53">
        <f>MIN(P40:P43)</f>
        <v>0</v>
      </c>
      <c r="R44" s="52">
        <f>SUM(R40:R43)</f>
        <v>0</v>
      </c>
      <c r="S44" s="53">
        <f>MIN(R40:R43)</f>
        <v>0</v>
      </c>
      <c r="T44" s="115">
        <f>SUM(T40:T43)-O44-Q44</f>
        <v>0</v>
      </c>
      <c r="U44" s="115">
        <f>SUM(U40:U43)+G44+H44+J44+K44+L44</f>
        <v>0</v>
      </c>
      <c r="V44" s="46">
        <f>+T44-U44</f>
        <v>0</v>
      </c>
      <c r="W44" s="112">
        <f>+V44</f>
        <v>0</v>
      </c>
      <c r="X44" s="309"/>
      <c r="Y44" s="246">
        <f>+U44</f>
        <v>0</v>
      </c>
      <c r="Z44" s="309"/>
    </row>
    <row r="45" spans="2:26" ht="13.5" thickBot="1">
      <c r="B45" s="290"/>
      <c r="C45" s="92"/>
      <c r="E45" s="91"/>
      <c r="F45" s="92"/>
      <c r="G45" s="92"/>
      <c r="H45" s="92"/>
      <c r="I45" s="92"/>
      <c r="J45" s="92"/>
      <c r="K45" s="92"/>
      <c r="L45" s="92"/>
      <c r="M45" s="92"/>
      <c r="N45" s="119"/>
      <c r="O45" s="92"/>
      <c r="P45" s="119"/>
      <c r="Q45" s="92"/>
      <c r="R45" s="119"/>
      <c r="S45" s="92"/>
      <c r="T45" s="113"/>
      <c r="U45" s="113"/>
      <c r="V45" s="92"/>
      <c r="W45" s="113"/>
      <c r="X45" s="92"/>
      <c r="Y45" s="92"/>
      <c r="Z45" s="92"/>
    </row>
    <row r="46" spans="1:26" ht="13.5" customHeight="1" thickBot="1">
      <c r="A46" s="121">
        <f>+teams!A73</f>
        <v>8</v>
      </c>
      <c r="B46" s="288">
        <f>+teams!B74</f>
        <v>0</v>
      </c>
      <c r="C46" s="90">
        <f>+teams!C74</f>
        <v>36</v>
      </c>
      <c r="D46">
        <f>+teams!D74</f>
        <v>0</v>
      </c>
      <c r="E46">
        <f>+teams!F74</f>
        <v>0</v>
      </c>
      <c r="F46">
        <f>+teams!E74</f>
        <v>0</v>
      </c>
      <c r="G46" s="122"/>
      <c r="H46" s="39"/>
      <c r="I46" s="39">
        <v>0</v>
      </c>
      <c r="J46" s="39"/>
      <c r="K46" s="39"/>
      <c r="L46" s="39">
        <v>0</v>
      </c>
      <c r="M46" s="134">
        <f>+C46</f>
        <v>36</v>
      </c>
      <c r="N46" s="41">
        <v>0</v>
      </c>
      <c r="O46" s="42"/>
      <c r="P46" s="41">
        <v>0</v>
      </c>
      <c r="Q46" s="43"/>
      <c r="R46" s="41">
        <v>0</v>
      </c>
      <c r="S46" s="43"/>
      <c r="T46" s="115">
        <f>$N46+$P46+R46</f>
        <v>0</v>
      </c>
      <c r="U46" s="115">
        <f>$K46+$J46+$I46+L46</f>
        <v>0</v>
      </c>
      <c r="V46" s="46">
        <f>T46-U46</f>
        <v>0</v>
      </c>
      <c r="W46" s="111"/>
      <c r="X46" s="316">
        <f>RANK(W50,$W$8:$W$74,0)</f>
        <v>1</v>
      </c>
      <c r="Y46" s="245"/>
      <c r="Z46" s="316">
        <f>RANK(Y50,$Y$8:$Y$74,1)</f>
        <v>1</v>
      </c>
    </row>
    <row r="47" spans="3:26" ht="12.75">
      <c r="C47" s="90">
        <f>+teams!C75</f>
        <v>37</v>
      </c>
      <c r="D47">
        <f>+teams!D75</f>
        <v>0</v>
      </c>
      <c r="E47">
        <f>+teams!F75</f>
        <v>0</v>
      </c>
      <c r="F47">
        <f>+teams!E75</f>
        <v>0</v>
      </c>
      <c r="G47" s="122"/>
      <c r="H47" s="39"/>
      <c r="I47" s="39">
        <v>0</v>
      </c>
      <c r="J47" s="39"/>
      <c r="K47" s="39"/>
      <c r="L47" s="39">
        <v>0</v>
      </c>
      <c r="M47" s="134">
        <f>+C47</f>
        <v>37</v>
      </c>
      <c r="N47" s="41">
        <v>0</v>
      </c>
      <c r="O47" s="42"/>
      <c r="P47" s="41">
        <v>0</v>
      </c>
      <c r="Q47" s="43"/>
      <c r="R47" s="41">
        <v>0</v>
      </c>
      <c r="S47" s="43"/>
      <c r="T47" s="115">
        <f>$N47+$P47+R47</f>
        <v>0</v>
      </c>
      <c r="U47" s="115">
        <f>$K47+$J47+$I47+L47</f>
        <v>0</v>
      </c>
      <c r="V47" s="46">
        <f>T47-U47</f>
        <v>0</v>
      </c>
      <c r="W47" s="111"/>
      <c r="X47" s="308"/>
      <c r="Y47" s="245"/>
      <c r="Z47" s="308"/>
    </row>
    <row r="48" spans="3:26" ht="12.75">
      <c r="C48" s="90">
        <f>+teams!C76</f>
        <v>38</v>
      </c>
      <c r="D48">
        <f>+teams!D76</f>
        <v>0</v>
      </c>
      <c r="E48">
        <f>+teams!F76</f>
        <v>0</v>
      </c>
      <c r="F48">
        <f>+teams!E76</f>
        <v>0</v>
      </c>
      <c r="G48" s="122"/>
      <c r="H48" s="39"/>
      <c r="I48" s="39">
        <v>0</v>
      </c>
      <c r="J48" s="39"/>
      <c r="K48" s="39"/>
      <c r="L48" s="39">
        <v>0</v>
      </c>
      <c r="M48" s="134">
        <f>+C48</f>
        <v>38</v>
      </c>
      <c r="N48" s="41">
        <v>0</v>
      </c>
      <c r="O48" s="42"/>
      <c r="P48" s="41">
        <v>0</v>
      </c>
      <c r="Q48" s="43"/>
      <c r="R48" s="41">
        <v>0</v>
      </c>
      <c r="S48" s="43"/>
      <c r="T48" s="115">
        <f>$N48+$P48+R48</f>
        <v>0</v>
      </c>
      <c r="U48" s="115">
        <f>$K48+$J48+$I48+L48</f>
        <v>0</v>
      </c>
      <c r="V48" s="46">
        <f>T48-U48</f>
        <v>0</v>
      </c>
      <c r="W48" s="111"/>
      <c r="X48" s="308"/>
      <c r="Y48" s="245"/>
      <c r="Z48" s="308"/>
    </row>
    <row r="49" spans="3:26" ht="12.75">
      <c r="C49" s="90">
        <f>+teams!C77</f>
        <v>39</v>
      </c>
      <c r="D49">
        <f>+teams!D77</f>
        <v>0</v>
      </c>
      <c r="E49">
        <f>+teams!F77</f>
        <v>0</v>
      </c>
      <c r="F49">
        <f>+teams!E77</f>
        <v>0</v>
      </c>
      <c r="G49" s="122"/>
      <c r="H49" s="39"/>
      <c r="I49" s="39">
        <v>0</v>
      </c>
      <c r="J49" s="39"/>
      <c r="K49" s="39"/>
      <c r="L49" s="39">
        <v>0</v>
      </c>
      <c r="M49" s="134">
        <f>+C49</f>
        <v>39</v>
      </c>
      <c r="N49" s="41">
        <v>0</v>
      </c>
      <c r="O49" s="41"/>
      <c r="P49" s="41">
        <v>0</v>
      </c>
      <c r="Q49" s="43"/>
      <c r="R49" s="41">
        <v>0</v>
      </c>
      <c r="S49" s="43"/>
      <c r="T49" s="115">
        <f>$N49+$P49+R49</f>
        <v>0</v>
      </c>
      <c r="U49" s="115">
        <f>$K49+$J49+$I49+L49</f>
        <v>0</v>
      </c>
      <c r="V49" s="46">
        <f>T49-U49</f>
        <v>0</v>
      </c>
      <c r="W49" s="111"/>
      <c r="X49" s="308"/>
      <c r="Y49" s="245"/>
      <c r="Z49" s="308"/>
    </row>
    <row r="50" spans="3:26" ht="13.5" thickBot="1">
      <c r="C50" s="90">
        <f>+teams!C78</f>
        <v>40</v>
      </c>
      <c r="D50">
        <f>+teams!D78</f>
        <v>0</v>
      </c>
      <c r="E50" t="s">
        <v>261</v>
      </c>
      <c r="F50">
        <f>+teams!E78</f>
        <v>0</v>
      </c>
      <c r="G50" s="50">
        <v>0</v>
      </c>
      <c r="H50" s="50">
        <v>0</v>
      </c>
      <c r="I50" s="50">
        <f>SUM(I46:I49)</f>
        <v>0</v>
      </c>
      <c r="J50" s="50">
        <v>0</v>
      </c>
      <c r="K50" s="50">
        <v>0</v>
      </c>
      <c r="L50" s="50">
        <f>SUM(L46:L49)</f>
        <v>0</v>
      </c>
      <c r="M50" s="50"/>
      <c r="N50" s="52">
        <f>SUM(N46:N49)</f>
        <v>0</v>
      </c>
      <c r="O50" s="53">
        <f>MIN(N46:N49)</f>
        <v>0</v>
      </c>
      <c r="P50" s="52">
        <f>SUM(P46:P49)</f>
        <v>0</v>
      </c>
      <c r="Q50" s="53">
        <f>MIN(P46:P49)</f>
        <v>0</v>
      </c>
      <c r="R50" s="52">
        <f>SUM(R46:R49)</f>
        <v>0</v>
      </c>
      <c r="S50" s="53">
        <f>MIN(R46:R49)</f>
        <v>0</v>
      </c>
      <c r="T50" s="115">
        <f>SUM(T46:T49)-O50-Q50</f>
        <v>0</v>
      </c>
      <c r="U50" s="115">
        <f>SUM(U46:U49)+G50+H50+J50+K50+L50</f>
        <v>0</v>
      </c>
      <c r="V50" s="46">
        <f>+T50-U50</f>
        <v>0</v>
      </c>
      <c r="W50" s="112">
        <f>+V50</f>
        <v>0</v>
      </c>
      <c r="X50" s="309"/>
      <c r="Y50" s="246">
        <f>+U50</f>
        <v>0</v>
      </c>
      <c r="Z50" s="309"/>
    </row>
    <row r="51" spans="2:26" ht="13.5" thickBot="1">
      <c r="B51" s="290"/>
      <c r="C51" s="92"/>
      <c r="E51" s="91"/>
      <c r="F51" s="92"/>
      <c r="G51" s="92"/>
      <c r="H51" s="92"/>
      <c r="I51" s="92"/>
      <c r="J51" s="92"/>
      <c r="K51" s="92"/>
      <c r="L51" s="92"/>
      <c r="M51" s="92"/>
      <c r="N51" s="119"/>
      <c r="O51" s="92"/>
      <c r="P51" s="119"/>
      <c r="Q51" s="92"/>
      <c r="R51" s="119"/>
      <c r="S51" s="92"/>
      <c r="T51" s="113"/>
      <c r="U51" s="113"/>
      <c r="V51" s="92"/>
      <c r="W51" s="113"/>
      <c r="X51" s="92"/>
      <c r="Y51" s="92"/>
      <c r="Z51" s="92"/>
    </row>
    <row r="52" spans="1:26" ht="13.5" customHeight="1" thickBot="1">
      <c r="A52" s="121">
        <f>+teams!A83</f>
        <v>9</v>
      </c>
      <c r="B52" s="288">
        <f>+teams!B84</f>
        <v>0</v>
      </c>
      <c r="C52" s="90">
        <f>+teams!C84</f>
        <v>41</v>
      </c>
      <c r="D52">
        <f>+teams!D84</f>
        <v>0</v>
      </c>
      <c r="E52">
        <f>+teams!F84</f>
        <v>0</v>
      </c>
      <c r="F52">
        <f>+teams!E84</f>
        <v>0</v>
      </c>
      <c r="G52" s="122"/>
      <c r="H52" s="39"/>
      <c r="I52" s="39">
        <v>0</v>
      </c>
      <c r="J52" s="39"/>
      <c r="K52" s="39"/>
      <c r="L52" s="39">
        <v>0</v>
      </c>
      <c r="M52" s="134">
        <f>+C52</f>
        <v>41</v>
      </c>
      <c r="N52" s="41">
        <v>0</v>
      </c>
      <c r="O52" s="42"/>
      <c r="P52" s="41">
        <v>0</v>
      </c>
      <c r="Q52" s="43"/>
      <c r="R52" s="41">
        <v>0</v>
      </c>
      <c r="S52" s="43"/>
      <c r="T52" s="115">
        <f>$N52+$P52+R52</f>
        <v>0</v>
      </c>
      <c r="U52" s="115">
        <f>$K52+$J52+$I52+L52</f>
        <v>0</v>
      </c>
      <c r="V52" s="46">
        <f>T52-U52</f>
        <v>0</v>
      </c>
      <c r="W52" s="111"/>
      <c r="X52" s="316">
        <f>RANK(W56,$W$8:$W$74,0)</f>
        <v>1</v>
      </c>
      <c r="Y52" s="245"/>
      <c r="Z52" s="316">
        <f>RANK(Y56,$Y$8:$Y$74,1)</f>
        <v>1</v>
      </c>
    </row>
    <row r="53" spans="3:26" ht="12.75">
      <c r="C53" s="90">
        <f>+teams!C85</f>
        <v>42</v>
      </c>
      <c r="D53">
        <f>+teams!D85</f>
        <v>0</v>
      </c>
      <c r="E53">
        <f>+teams!F85</f>
        <v>0</v>
      </c>
      <c r="F53">
        <f>+teams!E85</f>
        <v>0</v>
      </c>
      <c r="G53" s="122"/>
      <c r="H53" s="39"/>
      <c r="I53" s="39">
        <v>0</v>
      </c>
      <c r="J53" s="39"/>
      <c r="K53" s="39"/>
      <c r="L53" s="39">
        <v>0</v>
      </c>
      <c r="M53" s="134">
        <f>+C53</f>
        <v>42</v>
      </c>
      <c r="N53" s="41">
        <v>0</v>
      </c>
      <c r="O53" s="42"/>
      <c r="P53" s="41">
        <v>0</v>
      </c>
      <c r="Q53" s="43"/>
      <c r="R53" s="41">
        <v>0</v>
      </c>
      <c r="S53" s="43"/>
      <c r="T53" s="115">
        <f>$N53+$P53+R53</f>
        <v>0</v>
      </c>
      <c r="U53" s="115">
        <f>$K53+$J53+$I53+L53</f>
        <v>0</v>
      </c>
      <c r="V53" s="46">
        <f>T53-U53</f>
        <v>0</v>
      </c>
      <c r="W53" s="111"/>
      <c r="X53" s="308"/>
      <c r="Y53" s="245"/>
      <c r="Z53" s="308"/>
    </row>
    <row r="54" spans="3:26" ht="12.75">
      <c r="C54" s="90">
        <f>+teams!C86</f>
        <v>43</v>
      </c>
      <c r="D54">
        <f>+teams!D86</f>
        <v>0</v>
      </c>
      <c r="E54">
        <f>+teams!F86</f>
        <v>0</v>
      </c>
      <c r="F54">
        <f>+teams!E86</f>
        <v>0</v>
      </c>
      <c r="G54" s="122"/>
      <c r="H54" s="39"/>
      <c r="I54" s="39">
        <v>0</v>
      </c>
      <c r="J54" s="39"/>
      <c r="K54" s="39"/>
      <c r="L54" s="39">
        <v>0</v>
      </c>
      <c r="M54" s="134">
        <f>+C54</f>
        <v>43</v>
      </c>
      <c r="N54" s="41">
        <v>0</v>
      </c>
      <c r="O54" s="42"/>
      <c r="P54" s="41">
        <v>0</v>
      </c>
      <c r="Q54" s="43"/>
      <c r="R54" s="41">
        <v>0</v>
      </c>
      <c r="S54" s="43"/>
      <c r="T54" s="115">
        <f>$N54+$P54+R54</f>
        <v>0</v>
      </c>
      <c r="U54" s="115">
        <f>$K54+$J54+$I54+L54</f>
        <v>0</v>
      </c>
      <c r="V54" s="46">
        <f>T54-U54</f>
        <v>0</v>
      </c>
      <c r="W54" s="111"/>
      <c r="X54" s="308"/>
      <c r="Y54" s="245"/>
      <c r="Z54" s="308"/>
    </row>
    <row r="55" spans="3:26" ht="12.75">
      <c r="C55" s="90">
        <f>+teams!C87</f>
        <v>44</v>
      </c>
      <c r="D55">
        <f>+teams!D87</f>
        <v>0</v>
      </c>
      <c r="E55">
        <f>+teams!F87</f>
        <v>0</v>
      </c>
      <c r="F55">
        <f>+teams!E87</f>
        <v>0</v>
      </c>
      <c r="G55" s="122"/>
      <c r="H55" s="39"/>
      <c r="I55" s="39">
        <v>0</v>
      </c>
      <c r="J55" s="39"/>
      <c r="K55" s="39"/>
      <c r="L55" s="39">
        <v>0</v>
      </c>
      <c r="M55" s="134">
        <f>+C55</f>
        <v>44</v>
      </c>
      <c r="N55" s="41">
        <v>0</v>
      </c>
      <c r="O55" s="41"/>
      <c r="P55" s="41">
        <v>0</v>
      </c>
      <c r="Q55" s="43"/>
      <c r="R55" s="41">
        <v>0</v>
      </c>
      <c r="S55" s="43"/>
      <c r="T55" s="115">
        <f>$N55+$P55+R55</f>
        <v>0</v>
      </c>
      <c r="U55" s="115">
        <f>$K55+$J55+$I55+L55</f>
        <v>0</v>
      </c>
      <c r="V55" s="46">
        <f>T55-U55</f>
        <v>0</v>
      </c>
      <c r="W55" s="111"/>
      <c r="X55" s="308"/>
      <c r="Y55" s="245"/>
      <c r="Z55" s="308"/>
    </row>
    <row r="56" spans="3:26" ht="13.5" thickBot="1">
      <c r="C56" s="90">
        <f>+teams!C88</f>
        <v>45</v>
      </c>
      <c r="D56">
        <f>+teams!D88</f>
        <v>0</v>
      </c>
      <c r="E56" t="s">
        <v>261</v>
      </c>
      <c r="F56">
        <f>+teams!E88</f>
        <v>0</v>
      </c>
      <c r="G56" s="50">
        <v>0</v>
      </c>
      <c r="H56" s="50">
        <v>0</v>
      </c>
      <c r="I56" s="50">
        <f>SUM(I52:I55)</f>
        <v>0</v>
      </c>
      <c r="J56" s="50">
        <v>0</v>
      </c>
      <c r="K56" s="50">
        <v>0</v>
      </c>
      <c r="L56" s="50">
        <f>SUM(L52:L55)</f>
        <v>0</v>
      </c>
      <c r="M56" s="50"/>
      <c r="N56" s="52">
        <f>SUM(N52:N55)</f>
        <v>0</v>
      </c>
      <c r="O56" s="53">
        <f>MIN(N52:N55)</f>
        <v>0</v>
      </c>
      <c r="P56" s="52">
        <f>SUM(P52:P55)</f>
        <v>0</v>
      </c>
      <c r="Q56" s="53">
        <f>MIN(P52:P55)</f>
        <v>0</v>
      </c>
      <c r="R56" s="52">
        <f>SUM(R52:R55)</f>
        <v>0</v>
      </c>
      <c r="S56" s="53">
        <f>MIN(R52:R55)</f>
        <v>0</v>
      </c>
      <c r="T56" s="115">
        <f>SUM(T52:T55)-O56-Q56</f>
        <v>0</v>
      </c>
      <c r="U56" s="115">
        <f>SUM(U52:U55)+G56+H56+J56+K56+L56</f>
        <v>0</v>
      </c>
      <c r="V56" s="46">
        <f>+T56-U56</f>
        <v>0</v>
      </c>
      <c r="W56" s="112">
        <f>+V56</f>
        <v>0</v>
      </c>
      <c r="X56" s="309"/>
      <c r="Y56" s="246">
        <f>+U56</f>
        <v>0</v>
      </c>
      <c r="Z56" s="309"/>
    </row>
    <row r="57" spans="2:26" ht="13.5" thickBot="1">
      <c r="B57" s="290"/>
      <c r="C57" s="92"/>
      <c r="E57" s="91"/>
      <c r="F57" s="92"/>
      <c r="G57" s="92"/>
      <c r="H57" s="92"/>
      <c r="I57" s="92"/>
      <c r="J57" s="92"/>
      <c r="K57" s="92"/>
      <c r="L57" s="92"/>
      <c r="M57" s="92"/>
      <c r="N57" s="119"/>
      <c r="O57" s="92"/>
      <c r="P57" s="119"/>
      <c r="Q57" s="92"/>
      <c r="R57" s="119"/>
      <c r="S57" s="92"/>
      <c r="T57" s="113"/>
      <c r="U57" s="113"/>
      <c r="V57" s="92"/>
      <c r="W57" s="113"/>
      <c r="X57" s="92"/>
      <c r="Y57" s="92"/>
      <c r="Z57" s="92"/>
    </row>
    <row r="58" spans="1:26" ht="13.5" customHeight="1" thickBot="1">
      <c r="A58" s="121">
        <v>10</v>
      </c>
      <c r="B58" s="288">
        <f>+teams!B94</f>
        <v>0</v>
      </c>
      <c r="C58" s="90">
        <f>+teams!C94</f>
        <v>46</v>
      </c>
      <c r="D58">
        <f>+teams!D94</f>
        <v>0</v>
      </c>
      <c r="E58">
        <f>+teams!F94</f>
        <v>0</v>
      </c>
      <c r="F58">
        <f>+teams!E94</f>
        <v>0</v>
      </c>
      <c r="G58" s="122"/>
      <c r="H58" s="39"/>
      <c r="I58" s="39">
        <v>0</v>
      </c>
      <c r="J58" s="39"/>
      <c r="K58" s="39"/>
      <c r="L58" s="39">
        <v>0</v>
      </c>
      <c r="M58" s="134">
        <f>+C58</f>
        <v>46</v>
      </c>
      <c r="N58" s="41">
        <v>0</v>
      </c>
      <c r="O58" s="42"/>
      <c r="P58" s="41">
        <v>0</v>
      </c>
      <c r="Q58" s="43"/>
      <c r="R58" s="41">
        <v>0</v>
      </c>
      <c r="S58" s="43"/>
      <c r="T58" s="115">
        <f>$N58+$P58+R58</f>
        <v>0</v>
      </c>
      <c r="U58" s="115">
        <f>$K58+$J58+$I58+L58</f>
        <v>0</v>
      </c>
      <c r="V58" s="46">
        <f>T58-U58</f>
        <v>0</v>
      </c>
      <c r="W58" s="111"/>
      <c r="X58" s="316">
        <f>RANK(W62,$W$8:$W$74,0)</f>
        <v>1</v>
      </c>
      <c r="Y58" s="245"/>
      <c r="Z58" s="316">
        <f>RANK(Y62,$Y$8:$Y$74,1)</f>
        <v>1</v>
      </c>
    </row>
    <row r="59" spans="3:26" ht="12.75">
      <c r="C59" s="90">
        <f>+teams!C95</f>
        <v>47</v>
      </c>
      <c r="D59">
        <f>+teams!D95</f>
        <v>0</v>
      </c>
      <c r="E59">
        <f>+teams!F95</f>
        <v>0</v>
      </c>
      <c r="F59">
        <f>+teams!E95</f>
        <v>0</v>
      </c>
      <c r="G59" s="122"/>
      <c r="H59" s="39"/>
      <c r="I59" s="39">
        <v>0</v>
      </c>
      <c r="J59" s="39"/>
      <c r="K59" s="39"/>
      <c r="L59" s="39">
        <v>0</v>
      </c>
      <c r="M59" s="134">
        <f>+C59</f>
        <v>47</v>
      </c>
      <c r="N59" s="41">
        <v>0</v>
      </c>
      <c r="O59" s="42"/>
      <c r="P59" s="41">
        <v>0</v>
      </c>
      <c r="Q59" s="43"/>
      <c r="R59" s="41">
        <v>0</v>
      </c>
      <c r="S59" s="43"/>
      <c r="T59" s="115">
        <f>$N59+$P59+R59</f>
        <v>0</v>
      </c>
      <c r="U59" s="115">
        <f>$K59+$J59+$I59+L59</f>
        <v>0</v>
      </c>
      <c r="V59" s="46">
        <f>T59-U59</f>
        <v>0</v>
      </c>
      <c r="W59" s="111"/>
      <c r="X59" s="308"/>
      <c r="Y59" s="245"/>
      <c r="Z59" s="308"/>
    </row>
    <row r="60" spans="3:26" ht="12.75">
      <c r="C60" s="90">
        <f>+teams!C96</f>
        <v>48</v>
      </c>
      <c r="D60">
        <f>+teams!D96</f>
        <v>0</v>
      </c>
      <c r="E60">
        <f>+teams!F96</f>
        <v>0</v>
      </c>
      <c r="F60">
        <f>+teams!E96</f>
        <v>0</v>
      </c>
      <c r="G60" s="122"/>
      <c r="H60" s="39"/>
      <c r="I60" s="39">
        <v>0</v>
      </c>
      <c r="J60" s="39"/>
      <c r="K60" s="39"/>
      <c r="L60" s="39">
        <v>0</v>
      </c>
      <c r="M60" s="134">
        <f>+C60</f>
        <v>48</v>
      </c>
      <c r="N60" s="41">
        <v>0</v>
      </c>
      <c r="O60" s="42"/>
      <c r="P60" s="41">
        <v>0</v>
      </c>
      <c r="Q60" s="43"/>
      <c r="R60" s="41">
        <v>0</v>
      </c>
      <c r="S60" s="43"/>
      <c r="T60" s="115">
        <f>$N60+$P60+R60</f>
        <v>0</v>
      </c>
      <c r="U60" s="115">
        <f>$K60+$J60+$I60+L60</f>
        <v>0</v>
      </c>
      <c r="V60" s="46">
        <f>T60-U60</f>
        <v>0</v>
      </c>
      <c r="W60" s="111"/>
      <c r="X60" s="308"/>
      <c r="Y60" s="245"/>
      <c r="Z60" s="308"/>
    </row>
    <row r="61" spans="3:26" ht="12.75">
      <c r="C61" s="90">
        <f>+teams!C97</f>
        <v>49</v>
      </c>
      <c r="D61">
        <f>+teams!D97</f>
        <v>0</v>
      </c>
      <c r="E61">
        <f>+teams!F97</f>
        <v>0</v>
      </c>
      <c r="F61">
        <f>+teams!E97</f>
        <v>0</v>
      </c>
      <c r="G61" s="122"/>
      <c r="H61" s="39"/>
      <c r="I61" s="39">
        <v>0</v>
      </c>
      <c r="J61" s="39"/>
      <c r="K61" s="39"/>
      <c r="L61" s="39">
        <v>0</v>
      </c>
      <c r="M61" s="134">
        <f>+C61</f>
        <v>49</v>
      </c>
      <c r="N61" s="41">
        <v>0</v>
      </c>
      <c r="O61" s="41"/>
      <c r="P61" s="41">
        <v>0</v>
      </c>
      <c r="Q61" s="43"/>
      <c r="R61" s="41">
        <v>0</v>
      </c>
      <c r="S61" s="43"/>
      <c r="T61" s="115">
        <f>$N61+$P61+R61</f>
        <v>0</v>
      </c>
      <c r="U61" s="115">
        <f>$K61+$J61+$I61+L61</f>
        <v>0</v>
      </c>
      <c r="V61" s="46">
        <f>T61-U61</f>
        <v>0</v>
      </c>
      <c r="W61" s="111"/>
      <c r="X61" s="308"/>
      <c r="Y61" s="245"/>
      <c r="Z61" s="308"/>
    </row>
    <row r="62" spans="3:26" ht="13.5" thickBot="1">
      <c r="C62" s="90">
        <f>+teams!C98</f>
        <v>50</v>
      </c>
      <c r="D62">
        <f>+teams!D98</f>
        <v>0</v>
      </c>
      <c r="E62" t="s">
        <v>261</v>
      </c>
      <c r="F62">
        <f>+teams!E98</f>
        <v>0</v>
      </c>
      <c r="G62" s="50">
        <v>0</v>
      </c>
      <c r="H62" s="50">
        <v>0</v>
      </c>
      <c r="I62" s="50">
        <f>SUM(I58:I61)</f>
        <v>0</v>
      </c>
      <c r="J62" s="50">
        <f>SUM(J58:J61)</f>
        <v>0</v>
      </c>
      <c r="K62" s="50">
        <v>0</v>
      </c>
      <c r="L62" s="50">
        <f>SUM(L58:L61)</f>
        <v>0</v>
      </c>
      <c r="M62" s="50"/>
      <c r="N62" s="52">
        <f>SUM(N58:N61)</f>
        <v>0</v>
      </c>
      <c r="O62" s="53">
        <f>MIN(N58:N61)</f>
        <v>0</v>
      </c>
      <c r="P62" s="52">
        <f>SUM(P58:P61)</f>
        <v>0</v>
      </c>
      <c r="Q62" s="53">
        <f>MIN(P58:P61)</f>
        <v>0</v>
      </c>
      <c r="R62" s="52">
        <f>SUM(R58:R61)</f>
        <v>0</v>
      </c>
      <c r="S62" s="53">
        <f>MIN(R58:R61)</f>
        <v>0</v>
      </c>
      <c r="T62" s="115">
        <f>SUM(T58:T61)-O62-Q62</f>
        <v>0</v>
      </c>
      <c r="U62" s="115">
        <f>SUM(U58:U61)+G62+H62+J62+K62+L62</f>
        <v>0</v>
      </c>
      <c r="V62" s="46">
        <f>+T62-U62</f>
        <v>0</v>
      </c>
      <c r="W62" s="112">
        <f>+V62</f>
        <v>0</v>
      </c>
      <c r="X62" s="309"/>
      <c r="Y62" s="246">
        <f>+U62</f>
        <v>0</v>
      </c>
      <c r="Z62" s="309"/>
    </row>
    <row r="63" spans="2:26" ht="13.5" thickBot="1">
      <c r="B63" s="290"/>
      <c r="C63" s="92"/>
      <c r="E63" s="91"/>
      <c r="F63" s="92"/>
      <c r="G63" s="92"/>
      <c r="H63" s="92"/>
      <c r="I63" s="92"/>
      <c r="J63" s="92"/>
      <c r="K63" s="92"/>
      <c r="L63" s="92"/>
      <c r="M63" s="92"/>
      <c r="N63" s="119"/>
      <c r="O63" s="92"/>
      <c r="P63" s="119"/>
      <c r="Q63" s="92"/>
      <c r="R63" s="119"/>
      <c r="S63" s="92"/>
      <c r="T63" s="113"/>
      <c r="U63" s="113"/>
      <c r="V63" s="92"/>
      <c r="W63" s="113"/>
      <c r="X63" s="92"/>
      <c r="Y63" s="92"/>
      <c r="Z63" s="92"/>
    </row>
    <row r="64" spans="1:26" ht="13.5" customHeight="1" thickBot="1">
      <c r="A64" s="121">
        <v>11</v>
      </c>
      <c r="B64" s="288">
        <f>+teams!B104</f>
        <v>0</v>
      </c>
      <c r="C64" s="90">
        <f>+teams!C104</f>
        <v>51</v>
      </c>
      <c r="D64">
        <f>+teams!D104</f>
        <v>0</v>
      </c>
      <c r="E64">
        <f>+teams!F104</f>
        <v>0</v>
      </c>
      <c r="F64" s="72">
        <f>+teams!E104</f>
        <v>0</v>
      </c>
      <c r="G64" s="122"/>
      <c r="H64" s="39"/>
      <c r="I64" s="39">
        <v>0</v>
      </c>
      <c r="J64" s="39"/>
      <c r="K64" s="39"/>
      <c r="L64" s="39">
        <v>0</v>
      </c>
      <c r="M64" s="134">
        <f>+C64</f>
        <v>51</v>
      </c>
      <c r="N64" s="41">
        <v>0</v>
      </c>
      <c r="O64" s="42"/>
      <c r="P64" s="41">
        <v>0</v>
      </c>
      <c r="Q64" s="43"/>
      <c r="R64" s="41">
        <v>0</v>
      </c>
      <c r="S64" s="43"/>
      <c r="T64" s="115">
        <f>$N64+$P64+R64</f>
        <v>0</v>
      </c>
      <c r="U64" s="115">
        <f>$K64+$J64+$I64+L64</f>
        <v>0</v>
      </c>
      <c r="V64" s="46">
        <f>T64-U64</f>
        <v>0</v>
      </c>
      <c r="W64" s="111"/>
      <c r="X64" s="316">
        <f>RANK(W68,$W$8:$W$74,0)</f>
        <v>1</v>
      </c>
      <c r="Y64" s="245"/>
      <c r="Z64" s="316">
        <f>RANK(Y68,$Y$8:$Y$74,1)</f>
        <v>11</v>
      </c>
    </row>
    <row r="65" spans="3:26" ht="12.75">
      <c r="C65" s="90">
        <f>+teams!C105</f>
        <v>52</v>
      </c>
      <c r="D65">
        <f>+teams!D105</f>
        <v>0</v>
      </c>
      <c r="E65">
        <f>+teams!F105</f>
        <v>0</v>
      </c>
      <c r="F65" s="72">
        <f>+teams!E105</f>
        <v>0</v>
      </c>
      <c r="G65" s="122"/>
      <c r="H65" s="39"/>
      <c r="I65" s="39">
        <v>0</v>
      </c>
      <c r="J65" s="39"/>
      <c r="K65" s="39"/>
      <c r="L65" s="39">
        <v>0</v>
      </c>
      <c r="M65" s="134">
        <f>+C65</f>
        <v>52</v>
      </c>
      <c r="N65" s="41">
        <v>0</v>
      </c>
      <c r="O65" s="42"/>
      <c r="P65" s="41">
        <v>0</v>
      </c>
      <c r="Q65" s="43"/>
      <c r="R65" s="41">
        <v>0</v>
      </c>
      <c r="S65" s="43"/>
      <c r="T65" s="115">
        <f>$N65+$P65+R65</f>
        <v>0</v>
      </c>
      <c r="U65" s="115">
        <f>$K65+$J65+$I65+L65</f>
        <v>0</v>
      </c>
      <c r="V65" s="46">
        <f>T65-U65</f>
        <v>0</v>
      </c>
      <c r="W65" s="111"/>
      <c r="X65" s="308"/>
      <c r="Y65" s="245"/>
      <c r="Z65" s="308"/>
    </row>
    <row r="66" spans="3:26" ht="12.75">
      <c r="C66" s="90">
        <f>+teams!C106</f>
        <v>53</v>
      </c>
      <c r="D66">
        <f>+teams!D106</f>
        <v>0</v>
      </c>
      <c r="E66">
        <f>+teams!F106</f>
        <v>0</v>
      </c>
      <c r="F66" s="72">
        <f>+teams!E106</f>
        <v>0</v>
      </c>
      <c r="G66" s="122"/>
      <c r="H66" s="39"/>
      <c r="I66" s="39">
        <v>0</v>
      </c>
      <c r="J66" s="39"/>
      <c r="K66" s="39"/>
      <c r="L66" s="39">
        <v>0</v>
      </c>
      <c r="M66" s="134">
        <f>+C66</f>
        <v>53</v>
      </c>
      <c r="N66" s="41">
        <v>0</v>
      </c>
      <c r="O66" s="42"/>
      <c r="P66" s="41">
        <v>0</v>
      </c>
      <c r="Q66" s="43"/>
      <c r="R66" s="41">
        <v>0</v>
      </c>
      <c r="S66" s="43"/>
      <c r="T66" s="115">
        <f>$N66+$P66+R66</f>
        <v>0</v>
      </c>
      <c r="U66" s="115">
        <f>$K66+$J66+$I66+L66</f>
        <v>0</v>
      </c>
      <c r="V66" s="46">
        <f>T66-U66</f>
        <v>0</v>
      </c>
      <c r="W66" s="111"/>
      <c r="X66" s="308"/>
      <c r="Y66" s="245"/>
      <c r="Z66" s="308"/>
    </row>
    <row r="67" spans="3:26" ht="12.75">
      <c r="C67" s="90">
        <f>+teams!C107</f>
        <v>54</v>
      </c>
      <c r="D67">
        <f>+teams!D107</f>
        <v>0</v>
      </c>
      <c r="E67">
        <f>+teams!F107</f>
        <v>0</v>
      </c>
      <c r="F67" s="72">
        <f>+teams!E107</f>
        <v>0</v>
      </c>
      <c r="G67" s="122"/>
      <c r="H67" s="39"/>
      <c r="I67" s="39">
        <v>0</v>
      </c>
      <c r="J67" s="39"/>
      <c r="K67" s="39"/>
      <c r="L67" s="39">
        <v>0</v>
      </c>
      <c r="M67" s="134">
        <f>+C67</f>
        <v>54</v>
      </c>
      <c r="N67" s="41">
        <v>0</v>
      </c>
      <c r="O67" s="41"/>
      <c r="P67" s="41">
        <v>0</v>
      </c>
      <c r="Q67" s="43"/>
      <c r="R67" s="41">
        <v>0</v>
      </c>
      <c r="S67" s="43"/>
      <c r="T67" s="115">
        <f>$N67+$P67+R67</f>
        <v>0</v>
      </c>
      <c r="U67" s="115">
        <f>$K67+$J67+$I67+L67</f>
        <v>0</v>
      </c>
      <c r="V67" s="46">
        <f>T67-U67</f>
        <v>0</v>
      </c>
      <c r="W67" s="111"/>
      <c r="X67" s="308"/>
      <c r="Y67" s="245"/>
      <c r="Z67" s="308"/>
    </row>
    <row r="68" spans="3:26" ht="13.5" thickBot="1">
      <c r="C68" s="90">
        <f>+teams!C108</f>
        <v>55</v>
      </c>
      <c r="D68">
        <f>+teams!D108</f>
        <v>0</v>
      </c>
      <c r="E68" t="s">
        <v>261</v>
      </c>
      <c r="F68" s="72">
        <f>+teams!E108</f>
        <v>0</v>
      </c>
      <c r="G68" s="50">
        <v>0</v>
      </c>
      <c r="H68" s="50">
        <v>0</v>
      </c>
      <c r="I68" s="50">
        <f>SUM(I64:I67)</f>
        <v>0</v>
      </c>
      <c r="J68" s="50">
        <v>0</v>
      </c>
      <c r="K68" s="50">
        <v>0</v>
      </c>
      <c r="L68" s="50">
        <f>SUM(L64:L67)</f>
        <v>0</v>
      </c>
      <c r="M68" s="50"/>
      <c r="N68" s="52">
        <f>SUM(N64:N67)</f>
        <v>0</v>
      </c>
      <c r="O68" s="53">
        <f>MIN(N64:N67)</f>
        <v>0</v>
      </c>
      <c r="P68" s="52">
        <f>SUM(P64:P67)</f>
        <v>0</v>
      </c>
      <c r="Q68" s="53">
        <f>MIN(P64:P67)</f>
        <v>0</v>
      </c>
      <c r="R68" s="52">
        <f>SUM(R64:R67)</f>
        <v>0</v>
      </c>
      <c r="S68" s="53">
        <f>MIN(R64:R67)</f>
        <v>0</v>
      </c>
      <c r="T68" s="115">
        <f>SUM(T64:T67)-O68-Q68</f>
        <v>0</v>
      </c>
      <c r="U68" s="115">
        <f>SUM(U64:U67)+G68+H68+J68+K68+L68</f>
        <v>0</v>
      </c>
      <c r="V68" s="46">
        <f>+T68-U68</f>
        <v>0</v>
      </c>
      <c r="W68" s="112">
        <f>+V68</f>
        <v>0</v>
      </c>
      <c r="X68" s="309"/>
      <c r="Y68" s="246">
        <v>99</v>
      </c>
      <c r="Z68" s="309"/>
    </row>
    <row r="69" spans="2:26" ht="13.5" thickBot="1">
      <c r="B69" s="290"/>
      <c r="C69" s="92"/>
      <c r="E69" s="91"/>
      <c r="F69" s="92"/>
      <c r="G69" s="92"/>
      <c r="H69" s="92"/>
      <c r="I69" s="92"/>
      <c r="J69" s="92"/>
      <c r="K69" s="92"/>
      <c r="L69" s="92"/>
      <c r="M69" s="92"/>
      <c r="N69" s="119"/>
      <c r="O69" s="92"/>
      <c r="P69" s="119"/>
      <c r="Q69" s="92"/>
      <c r="R69" s="119"/>
      <c r="S69" s="92"/>
      <c r="T69" s="113"/>
      <c r="U69" s="113"/>
      <c r="V69" s="92"/>
      <c r="W69" s="113"/>
      <c r="X69" s="92"/>
      <c r="Y69" s="92"/>
      <c r="Z69" s="92"/>
    </row>
    <row r="70" spans="1:26" ht="13.5" customHeight="1" thickBot="1">
      <c r="A70" s="121">
        <v>12</v>
      </c>
      <c r="B70" s="288">
        <f>+teams!B110</f>
        <v>0</v>
      </c>
      <c r="C70" s="72">
        <v>56</v>
      </c>
      <c r="D70">
        <f>+teams!D114</f>
        <v>0</v>
      </c>
      <c r="E70">
        <f>+teams!F114</f>
        <v>0</v>
      </c>
      <c r="F70">
        <f>+teams!E114</f>
        <v>0</v>
      </c>
      <c r="G70" s="122"/>
      <c r="H70" s="39"/>
      <c r="I70" s="39">
        <v>0</v>
      </c>
      <c r="J70" s="39"/>
      <c r="K70" s="39"/>
      <c r="L70" s="39">
        <v>0</v>
      </c>
      <c r="M70" s="134">
        <f>+C70</f>
        <v>56</v>
      </c>
      <c r="N70" s="41">
        <v>0</v>
      </c>
      <c r="O70" s="42"/>
      <c r="P70" s="41">
        <v>0</v>
      </c>
      <c r="Q70" s="43"/>
      <c r="R70" s="41">
        <v>0</v>
      </c>
      <c r="S70" s="43"/>
      <c r="T70" s="115">
        <f>$N70+$P70+R70</f>
        <v>0</v>
      </c>
      <c r="U70" s="115">
        <f>$K70+$J70+$I70+L70</f>
        <v>0</v>
      </c>
      <c r="V70" s="46">
        <f>T70-U70</f>
        <v>0</v>
      </c>
      <c r="W70" s="111"/>
      <c r="X70" s="316">
        <f>RANK(W74,$W$8:$W$74,0)</f>
        <v>1</v>
      </c>
      <c r="Y70" s="245"/>
      <c r="Z70" s="316">
        <f>RANK(Y74,$Y$8:$Y$74,1)</f>
        <v>11</v>
      </c>
    </row>
    <row r="71" spans="3:26" ht="12.75">
      <c r="C71" s="72">
        <v>57</v>
      </c>
      <c r="D71">
        <f>+teams!D115</f>
        <v>0</v>
      </c>
      <c r="E71">
        <f>+teams!F115</f>
        <v>0</v>
      </c>
      <c r="F71">
        <f>+teams!E115</f>
        <v>0</v>
      </c>
      <c r="G71" s="122"/>
      <c r="H71" s="39"/>
      <c r="I71" s="39">
        <v>0</v>
      </c>
      <c r="J71" s="39"/>
      <c r="K71" s="39"/>
      <c r="L71" s="39">
        <v>0</v>
      </c>
      <c r="M71" s="134">
        <f>+C71</f>
        <v>57</v>
      </c>
      <c r="N71" s="41">
        <v>0</v>
      </c>
      <c r="O71" s="42"/>
      <c r="P71" s="41">
        <v>0</v>
      </c>
      <c r="Q71" s="43"/>
      <c r="R71" s="41">
        <v>0</v>
      </c>
      <c r="S71" s="43"/>
      <c r="T71" s="115">
        <f>$N71+$P71+R71</f>
        <v>0</v>
      </c>
      <c r="U71" s="115">
        <f>$K71+$J71+$I71+L71</f>
        <v>0</v>
      </c>
      <c r="V71" s="46">
        <f>T71-U71</f>
        <v>0</v>
      </c>
      <c r="W71" s="111"/>
      <c r="X71" s="308"/>
      <c r="Y71" s="245"/>
      <c r="Z71" s="308"/>
    </row>
    <row r="72" spans="3:26" ht="12.75">
      <c r="C72" s="72">
        <v>58</v>
      </c>
      <c r="D72">
        <f>+teams!D116</f>
        <v>0</v>
      </c>
      <c r="E72">
        <f>+teams!F116</f>
        <v>0</v>
      </c>
      <c r="F72">
        <f>+teams!E116</f>
        <v>0</v>
      </c>
      <c r="G72" s="122"/>
      <c r="H72" s="39"/>
      <c r="I72" s="39">
        <v>0</v>
      </c>
      <c r="J72" s="39"/>
      <c r="K72" s="39"/>
      <c r="L72" s="39">
        <v>0</v>
      </c>
      <c r="M72" s="134">
        <f>+C72</f>
        <v>58</v>
      </c>
      <c r="N72" s="41">
        <v>0</v>
      </c>
      <c r="O72" s="42"/>
      <c r="P72" s="41">
        <v>0</v>
      </c>
      <c r="Q72" s="43"/>
      <c r="R72" s="41">
        <v>0</v>
      </c>
      <c r="S72" s="43"/>
      <c r="T72" s="115">
        <f>$N72+$P72+R72</f>
        <v>0</v>
      </c>
      <c r="U72" s="115">
        <f>$K72+$J72+$I72+L72</f>
        <v>0</v>
      </c>
      <c r="V72" s="46">
        <f>T72-U72</f>
        <v>0</v>
      </c>
      <c r="W72" s="111"/>
      <c r="X72" s="308"/>
      <c r="Y72" s="245"/>
      <c r="Z72" s="308"/>
    </row>
    <row r="73" spans="3:26" ht="12.75">
      <c r="C73" s="72">
        <v>59</v>
      </c>
      <c r="D73">
        <f>+teams!D117</f>
        <v>0</v>
      </c>
      <c r="E73">
        <f>+teams!F117</f>
        <v>0</v>
      </c>
      <c r="F73">
        <f>+teams!E117</f>
        <v>0</v>
      </c>
      <c r="G73" s="122"/>
      <c r="H73" s="39"/>
      <c r="I73" s="39">
        <v>0</v>
      </c>
      <c r="J73" s="39"/>
      <c r="K73" s="39"/>
      <c r="L73" s="39">
        <v>0</v>
      </c>
      <c r="M73" s="134">
        <f>+C73</f>
        <v>59</v>
      </c>
      <c r="N73" s="41">
        <v>0</v>
      </c>
      <c r="O73" s="41"/>
      <c r="P73" s="41">
        <v>0</v>
      </c>
      <c r="Q73" s="43"/>
      <c r="R73" s="41">
        <v>0</v>
      </c>
      <c r="S73" s="43"/>
      <c r="T73" s="115">
        <f>$N73+$P73+R73</f>
        <v>0</v>
      </c>
      <c r="U73" s="115">
        <f>$K73+$J73+$I73+L73</f>
        <v>0</v>
      </c>
      <c r="V73" s="46">
        <f>T73-U73</f>
        <v>0</v>
      </c>
      <c r="W73" s="111"/>
      <c r="X73" s="308"/>
      <c r="Y73" s="245"/>
      <c r="Z73" s="308"/>
    </row>
    <row r="74" spans="3:26" ht="13.5" thickBot="1">
      <c r="C74" s="72">
        <v>60</v>
      </c>
      <c r="D74">
        <f>+teams!D118</f>
        <v>0</v>
      </c>
      <c r="E74" t="s">
        <v>261</v>
      </c>
      <c r="F74">
        <f>+teams!E118</f>
        <v>0</v>
      </c>
      <c r="G74" s="50">
        <v>0</v>
      </c>
      <c r="H74" s="50">
        <f>SUM(H70:H73)</f>
        <v>0</v>
      </c>
      <c r="I74" s="50">
        <f>SUM(I70:I73)</f>
        <v>0</v>
      </c>
      <c r="J74" s="50">
        <f>SUM(J70:J73)</f>
        <v>0</v>
      </c>
      <c r="K74" s="50">
        <v>0</v>
      </c>
      <c r="L74" s="50">
        <f>SUM(L70:L73)</f>
        <v>0</v>
      </c>
      <c r="M74" s="50"/>
      <c r="N74" s="52">
        <f>SUM(N70:N73)</f>
        <v>0</v>
      </c>
      <c r="O74" s="53">
        <f>MIN(N70:N73)</f>
        <v>0</v>
      </c>
      <c r="P74" s="52">
        <f>SUM(P70:P73)</f>
        <v>0</v>
      </c>
      <c r="Q74" s="53">
        <f>MIN(P70:P73)</f>
        <v>0</v>
      </c>
      <c r="R74" s="52">
        <f>SUM(R70:R73)</f>
        <v>0</v>
      </c>
      <c r="S74" s="53">
        <f>MIN(R70:R73)</f>
        <v>0</v>
      </c>
      <c r="T74" s="115">
        <f>SUM(T70:T73)-O74-Q74</f>
        <v>0</v>
      </c>
      <c r="U74" s="115">
        <f>SUM(U70:U73)+G74+H74+J74+K74+L74</f>
        <v>0</v>
      </c>
      <c r="V74" s="46">
        <f>+T74-U74</f>
        <v>0</v>
      </c>
      <c r="W74" s="112">
        <f>+V74</f>
        <v>0</v>
      </c>
      <c r="X74" s="309"/>
      <c r="Y74" s="246">
        <v>99</v>
      </c>
      <c r="Z74" s="309"/>
    </row>
    <row r="75" spans="2:26" ht="13.5" thickBot="1">
      <c r="B75" s="290"/>
      <c r="C75" s="92"/>
      <c r="E75" s="91"/>
      <c r="F75" s="92"/>
      <c r="G75" s="92"/>
      <c r="H75" s="92"/>
      <c r="I75" s="92"/>
      <c r="J75" s="92"/>
      <c r="K75" s="92"/>
      <c r="L75" s="92"/>
      <c r="M75" s="92"/>
      <c r="N75" s="119"/>
      <c r="O75" s="92"/>
      <c r="P75" s="119"/>
      <c r="Q75" s="92"/>
      <c r="R75" s="119"/>
      <c r="S75" s="92"/>
      <c r="T75" s="113"/>
      <c r="U75" s="113"/>
      <c r="V75" s="92"/>
      <c r="W75" s="113"/>
      <c r="X75" s="92"/>
      <c r="Y75" s="92"/>
      <c r="Z75" s="92"/>
    </row>
    <row r="76" spans="1:26" ht="13.5" thickBot="1">
      <c r="A76" s="121">
        <v>13</v>
      </c>
      <c r="C76" s="72">
        <v>61</v>
      </c>
      <c r="F76" s="72"/>
      <c r="G76" s="122"/>
      <c r="H76" s="39"/>
      <c r="I76" s="39"/>
      <c r="J76" s="39"/>
      <c r="K76" s="39"/>
      <c r="L76" s="39">
        <v>0</v>
      </c>
      <c r="M76" s="134">
        <f>+C76</f>
        <v>61</v>
      </c>
      <c r="N76" s="41">
        <v>0</v>
      </c>
      <c r="O76" s="42"/>
      <c r="P76" s="41">
        <v>0</v>
      </c>
      <c r="Q76" s="43"/>
      <c r="R76" s="41">
        <v>0</v>
      </c>
      <c r="S76" s="43"/>
      <c r="T76" s="115">
        <f>$N76+$P76+R76</f>
        <v>0</v>
      </c>
      <c r="U76" s="115">
        <f>$K76+$J76+$I76+L76</f>
        <v>0</v>
      </c>
      <c r="V76" s="46">
        <f>T76-U76</f>
        <v>0</v>
      </c>
      <c r="W76" s="111"/>
      <c r="X76" s="316"/>
      <c r="Y76" s="317"/>
      <c r="Z76" s="320" t="s">
        <v>31</v>
      </c>
    </row>
    <row r="77" spans="3:26" ht="12.75">
      <c r="C77" s="72">
        <v>62</v>
      </c>
      <c r="F77" s="72"/>
      <c r="G77" s="122"/>
      <c r="H77" s="39"/>
      <c r="I77" s="39"/>
      <c r="J77" s="39"/>
      <c r="K77" s="39"/>
      <c r="L77" s="39">
        <v>0</v>
      </c>
      <c r="M77" s="134">
        <f>+C77</f>
        <v>62</v>
      </c>
      <c r="N77" s="41">
        <v>0</v>
      </c>
      <c r="O77" s="42"/>
      <c r="P77" s="41">
        <v>0</v>
      </c>
      <c r="Q77" s="43"/>
      <c r="R77" s="41">
        <v>0</v>
      </c>
      <c r="S77" s="43"/>
      <c r="T77" s="115">
        <f>$N77+$P77+R77</f>
        <v>0</v>
      </c>
      <c r="U77" s="115">
        <f>$K77+$J77+$I77+L77</f>
        <v>0</v>
      </c>
      <c r="V77" s="46">
        <f>T77-U77</f>
        <v>0</v>
      </c>
      <c r="W77" s="111"/>
      <c r="X77" s="308"/>
      <c r="Y77" s="318"/>
      <c r="Z77" s="314"/>
    </row>
    <row r="78" spans="3:26" ht="12.75">
      <c r="C78" s="72">
        <v>63</v>
      </c>
      <c r="F78" s="72"/>
      <c r="G78" s="122"/>
      <c r="H78" s="39"/>
      <c r="I78" s="39"/>
      <c r="J78" s="39"/>
      <c r="K78" s="39"/>
      <c r="L78" s="39">
        <v>0</v>
      </c>
      <c r="M78" s="134">
        <f>+C78</f>
        <v>63</v>
      </c>
      <c r="N78" s="41">
        <v>0</v>
      </c>
      <c r="O78" s="42"/>
      <c r="P78" s="41">
        <v>0</v>
      </c>
      <c r="Q78" s="43"/>
      <c r="R78" s="41">
        <v>0</v>
      </c>
      <c r="S78" s="43"/>
      <c r="T78" s="115">
        <f>$N78+$P78+R78</f>
        <v>0</v>
      </c>
      <c r="U78" s="115">
        <f>$K78+$J78+$I78+L78</f>
        <v>0</v>
      </c>
      <c r="V78" s="46">
        <f>T78-U78</f>
        <v>0</v>
      </c>
      <c r="W78" s="111"/>
      <c r="X78" s="308"/>
      <c r="Y78" s="318"/>
      <c r="Z78" s="314"/>
    </row>
    <row r="79" spans="3:26" ht="12.75">
      <c r="C79" s="72">
        <v>64</v>
      </c>
      <c r="F79" s="72"/>
      <c r="G79" s="122"/>
      <c r="H79" s="39"/>
      <c r="I79" s="39"/>
      <c r="J79" s="39"/>
      <c r="K79" s="39"/>
      <c r="L79" s="39">
        <v>0</v>
      </c>
      <c r="M79" s="134">
        <f>+C79</f>
        <v>64</v>
      </c>
      <c r="N79" s="41">
        <v>0</v>
      </c>
      <c r="O79" s="41"/>
      <c r="P79" s="41">
        <v>0</v>
      </c>
      <c r="Q79" s="43"/>
      <c r="R79" s="41">
        <v>0</v>
      </c>
      <c r="S79" s="43"/>
      <c r="T79" s="115">
        <f>$N79+$P79+R79</f>
        <v>0</v>
      </c>
      <c r="U79" s="115">
        <f>$K79+$J79+$I79+L79</f>
        <v>0</v>
      </c>
      <c r="V79" s="46">
        <f>T79-U79</f>
        <v>0</v>
      </c>
      <c r="W79" s="111"/>
      <c r="X79" s="308"/>
      <c r="Y79" s="318"/>
      <c r="Z79" s="314"/>
    </row>
    <row r="80" spans="3:26" ht="13.5" thickBot="1">
      <c r="C80" s="72">
        <v>65</v>
      </c>
      <c r="F80" s="72"/>
      <c r="G80" s="50">
        <v>0</v>
      </c>
      <c r="H80" s="50">
        <f>SUM(H76:H79)</f>
        <v>0</v>
      </c>
      <c r="I80" s="50">
        <f>SUM(I76:I79)</f>
        <v>0</v>
      </c>
      <c r="J80" s="50">
        <f>SUM(J76:J79)</f>
        <v>0</v>
      </c>
      <c r="K80" s="50">
        <f>SUM(K76:K79)</f>
        <v>0</v>
      </c>
      <c r="L80" s="50">
        <f>SUM(L76:L79)</f>
        <v>0</v>
      </c>
      <c r="M80" s="50"/>
      <c r="N80" s="52">
        <f>SUM(N76:N79)</f>
        <v>0</v>
      </c>
      <c r="O80" s="53">
        <f>MIN(N76:N79)</f>
        <v>0</v>
      </c>
      <c r="P80" s="52">
        <f>SUM(P76:P79)</f>
        <v>0</v>
      </c>
      <c r="Q80" s="53">
        <f>MIN(P76:P79)</f>
        <v>0</v>
      </c>
      <c r="R80" s="52">
        <f>SUM(R76:R79)</f>
        <v>0</v>
      </c>
      <c r="S80" s="53">
        <f>MIN(R76:R79)</f>
        <v>0</v>
      </c>
      <c r="T80" s="115">
        <f>SUM(T76:T79)-O80-Q80</f>
        <v>0</v>
      </c>
      <c r="U80" s="115">
        <f>SUM(U76:U79)+G80+H80+J80+K80+L80</f>
        <v>0</v>
      </c>
      <c r="V80" s="46">
        <f>+T80-U80</f>
        <v>0</v>
      </c>
      <c r="W80" s="112">
        <f>+V80</f>
        <v>0</v>
      </c>
      <c r="X80" s="309"/>
      <c r="Y80" s="319"/>
      <c r="Z80" s="315"/>
    </row>
    <row r="81" spans="16:18" ht="12.75">
      <c r="P81" s="120"/>
      <c r="R81" s="120"/>
    </row>
    <row r="82" spans="16:18" ht="12.75">
      <c r="P82" s="120"/>
      <c r="R82" s="120"/>
    </row>
    <row r="85" spans="3:6" ht="12.75">
      <c r="C85" s="72"/>
      <c r="F85" s="72"/>
    </row>
  </sheetData>
  <mergeCells count="29">
    <mergeCell ref="X40:X44"/>
    <mergeCell ref="Z40:Z44"/>
    <mergeCell ref="G2:L2"/>
    <mergeCell ref="X28:X32"/>
    <mergeCell ref="Z28:Z32"/>
    <mergeCell ref="X16:X20"/>
    <mergeCell ref="Z16:Z20"/>
    <mergeCell ref="X22:X26"/>
    <mergeCell ref="Z22:Z26"/>
    <mergeCell ref="X4:X8"/>
    <mergeCell ref="Z4:Z8"/>
    <mergeCell ref="X10:X14"/>
    <mergeCell ref="X76:X80"/>
    <mergeCell ref="Y76:Y80"/>
    <mergeCell ref="Z76:Z80"/>
    <mergeCell ref="X58:X62"/>
    <mergeCell ref="Z58:Z62"/>
    <mergeCell ref="X64:X68"/>
    <mergeCell ref="Z64:Z68"/>
    <mergeCell ref="N1:Q1"/>
    <mergeCell ref="X70:X74"/>
    <mergeCell ref="Z70:Z74"/>
    <mergeCell ref="X46:X50"/>
    <mergeCell ref="Z46:Z50"/>
    <mergeCell ref="X52:X56"/>
    <mergeCell ref="Z52:Z56"/>
    <mergeCell ref="Z10:Z14"/>
    <mergeCell ref="X34:X38"/>
    <mergeCell ref="Z34:Z38"/>
  </mergeCells>
  <conditionalFormatting sqref="D4:D7 D10:D13 D16:D19 D22:D25 D28:D52 D56:D82">
    <cfRule type="cellIs" priority="1" dxfId="1" operator="equal" stopIfTrue="1">
      <formula>"GHOST"</formula>
    </cfRule>
  </conditionalFormatting>
  <printOptions/>
  <pageMargins left="0.2" right="0.2" top="0.55" bottom="0.56" header="0.19" footer="0.41"/>
  <pageSetup fitToHeight="2" fitToWidth="2" horizontalDpi="300" verticalDpi="300" orientation="landscape" scale="70" r:id="rId3"/>
  <headerFooter alignWithMargins="0">
    <oddHeader>&amp;CNER DIVISION A
DRESSAGE RALLY&amp;R&amp;D  &amp;T</oddHeader>
  </headerFooter>
  <rowBreaks count="1" manualBreakCount="1">
    <brk id="39" min="6" max="1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2">
      <pane ySplit="2" topLeftCell="BM19" activePane="bottomLeft" state="frozen"/>
      <selection pane="topLeft" activeCell="A2" sqref="A2"/>
      <selection pane="bottomLeft" activeCell="C24" sqref="C24:K24"/>
    </sheetView>
  </sheetViews>
  <sheetFormatPr defaultColWidth="9.140625" defaultRowHeight="12.75"/>
  <cols>
    <col min="1" max="1" width="6.140625" style="90" bestFit="1" customWidth="1"/>
    <col min="2" max="2" width="21.28125" style="141" bestFit="1" customWidth="1"/>
    <col min="3" max="3" width="10.00390625" style="141" bestFit="1" customWidth="1"/>
    <col min="4" max="4" width="24.140625" style="141" customWidth="1"/>
    <col min="5" max="5" width="16.8515625" style="141" customWidth="1"/>
    <col min="6" max="6" width="8.421875" style="141" bestFit="1" customWidth="1"/>
    <col min="7" max="7" width="11.8515625" style="235" customWidth="1"/>
    <col min="8" max="8" width="12.140625" style="235" customWidth="1"/>
    <col min="9" max="9" width="8.8515625" style="141" customWidth="1"/>
    <col min="10" max="10" width="0.85546875" style="141" customWidth="1"/>
    <col min="11" max="11" width="11.28125" style="141" customWidth="1"/>
    <col min="12" max="16384" width="9.140625" style="141" customWidth="1"/>
  </cols>
  <sheetData>
    <row r="1" spans="2:8" ht="13.5" thickBot="1">
      <c r="B1" s="221"/>
      <c r="C1" s="221"/>
      <c r="D1" s="223"/>
      <c r="E1" s="221"/>
      <c r="F1" s="221"/>
      <c r="G1" s="224"/>
      <c r="H1" s="224"/>
    </row>
    <row r="2" spans="2:11" ht="13.5" thickBot="1">
      <c r="B2" s="142"/>
      <c r="C2" s="142"/>
      <c r="D2" s="225"/>
      <c r="E2" s="142"/>
      <c r="F2" s="142"/>
      <c r="G2" s="226"/>
      <c r="H2" s="224"/>
      <c r="K2" s="235">
        <f>MAX(K4:K73)</f>
        <v>0</v>
      </c>
    </row>
    <row r="3" spans="1:11" ht="26.25">
      <c r="A3" s="90" t="s">
        <v>131</v>
      </c>
      <c r="B3" s="129" t="s">
        <v>3</v>
      </c>
      <c r="C3" s="129" t="s">
        <v>125</v>
      </c>
      <c r="D3" s="130" t="s">
        <v>147</v>
      </c>
      <c r="E3" s="129" t="s">
        <v>190</v>
      </c>
      <c r="F3" s="129" t="s">
        <v>6</v>
      </c>
      <c r="G3" s="227" t="s">
        <v>149</v>
      </c>
      <c r="H3" s="228" t="s">
        <v>150</v>
      </c>
      <c r="K3" s="153" t="s">
        <v>157</v>
      </c>
    </row>
    <row r="4" spans="1:11" ht="12.75">
      <c r="A4" s="90">
        <v>1</v>
      </c>
      <c r="B4" s="141">
        <f>+'DRESSAGE DIV A'!B4</f>
        <v>0</v>
      </c>
      <c r="C4" s="141">
        <f>+'DRESSAGE DIV A'!C4</f>
        <v>1</v>
      </c>
      <c r="D4" s="141">
        <f>+'DRESSAGE DIV A'!D4</f>
        <v>0</v>
      </c>
      <c r="E4" s="141">
        <f>+'DRESSAGE DIV A'!E4</f>
        <v>0</v>
      </c>
      <c r="F4" s="141">
        <f>+'DRESSAGE DIV A'!F4</f>
        <v>0</v>
      </c>
      <c r="G4" s="229">
        <f>+'DRESSAGE DIV A'!N4</f>
        <v>0</v>
      </c>
      <c r="H4" s="229">
        <f>+'DRESSAGE DIV A'!P4</f>
        <v>0</v>
      </c>
      <c r="K4" s="230">
        <f>AVERAGE(G4:H4)</f>
        <v>0</v>
      </c>
    </row>
    <row r="5" spans="3:11" ht="12.75">
      <c r="C5" s="141">
        <f>+'DRESSAGE DIV A'!C5</f>
        <v>2</v>
      </c>
      <c r="D5" s="141">
        <f>+'DRESSAGE DIV A'!D5</f>
        <v>0</v>
      </c>
      <c r="E5" s="141">
        <f>+'DRESSAGE DIV A'!E5</f>
        <v>0</v>
      </c>
      <c r="F5" s="141">
        <f>+'DRESSAGE DIV A'!F5</f>
        <v>0</v>
      </c>
      <c r="G5" s="229">
        <f>+'DRESSAGE DIV A'!N5</f>
        <v>0</v>
      </c>
      <c r="H5" s="229">
        <f>+'DRESSAGE DIV A'!P5</f>
        <v>0</v>
      </c>
      <c r="K5" s="230">
        <f>AVERAGE(G5:H5)</f>
        <v>0</v>
      </c>
    </row>
    <row r="6" spans="3:11" ht="12.75">
      <c r="C6" s="141">
        <f>+'DRESSAGE DIV A'!C6</f>
        <v>3</v>
      </c>
      <c r="D6" s="141">
        <f>+'DRESSAGE DIV A'!D6</f>
        <v>0</v>
      </c>
      <c r="E6" s="141">
        <f>+'DRESSAGE DIV A'!E6</f>
        <v>0</v>
      </c>
      <c r="F6" s="141">
        <f>+'DRESSAGE DIV A'!F6</f>
        <v>0</v>
      </c>
      <c r="G6" s="229">
        <f>+'DRESSAGE DIV A'!N6</f>
        <v>0</v>
      </c>
      <c r="H6" s="229">
        <f>+'DRESSAGE DIV A'!P6</f>
        <v>0</v>
      </c>
      <c r="K6" s="230">
        <f>AVERAGE(G6:H6)</f>
        <v>0</v>
      </c>
    </row>
    <row r="7" spans="3:11" ht="12.75">
      <c r="C7" s="141">
        <f>+'DRESSAGE DIV A'!C7</f>
        <v>4</v>
      </c>
      <c r="D7" s="141">
        <f>+'DRESSAGE DIV A'!D7</f>
        <v>0</v>
      </c>
      <c r="E7" s="141">
        <f>+'DRESSAGE DIV A'!E7</f>
        <v>0</v>
      </c>
      <c r="F7" s="141">
        <f>+'DRESSAGE DIV A'!F7</f>
        <v>0</v>
      </c>
      <c r="G7" s="229">
        <f>+'DRESSAGE DIV A'!N7</f>
        <v>0</v>
      </c>
      <c r="H7" s="229">
        <f>+'DRESSAGE DIV A'!P7</f>
        <v>0</v>
      </c>
      <c r="K7" s="230">
        <f>AVERAGE(G7:H7)</f>
        <v>0</v>
      </c>
    </row>
    <row r="8" spans="3:8" ht="12.75">
      <c r="C8" s="141">
        <f>+'DRESSAGE DIV A'!C8</f>
        <v>5</v>
      </c>
      <c r="D8" s="141">
        <f>+'DRESSAGE DIV A'!D8</f>
        <v>0</v>
      </c>
      <c r="E8" s="141" t="str">
        <f>+'DRESSAGE DIV A'!E8</f>
        <v>  Stable Manager</v>
      </c>
      <c r="F8" s="141">
        <f>+'DRESSAGE DIV A'!F8</f>
        <v>0</v>
      </c>
      <c r="G8" s="229"/>
      <c r="H8" s="229"/>
    </row>
    <row r="9" spans="2:8" ht="12.75">
      <c r="B9" s="231"/>
      <c r="C9" s="232"/>
      <c r="D9" s="231"/>
      <c r="E9" s="231"/>
      <c r="F9" s="232"/>
      <c r="G9" s="233"/>
      <c r="H9" s="233"/>
    </row>
    <row r="10" spans="1:11" ht="12.75">
      <c r="A10" s="90">
        <v>2</v>
      </c>
      <c r="B10" s="141">
        <f>+'DRESSAGE DIV A'!B10</f>
        <v>0</v>
      </c>
      <c r="C10" s="141">
        <f>+'DRESSAGE DIV A'!C10</f>
        <v>6</v>
      </c>
      <c r="D10" s="141">
        <f>+'DRESSAGE DIV A'!D10</f>
        <v>0</v>
      </c>
      <c r="E10" s="141">
        <f>+'DRESSAGE DIV A'!E10</f>
        <v>0</v>
      </c>
      <c r="F10" s="141">
        <f>+'DRESSAGE DIV A'!F10</f>
        <v>0</v>
      </c>
      <c r="G10" s="229">
        <f>+'DRESSAGE DIV A'!N10</f>
        <v>0</v>
      </c>
      <c r="H10" s="229">
        <f>+'DRESSAGE DIV A'!P10</f>
        <v>0</v>
      </c>
      <c r="K10" s="230">
        <f>AVERAGE(G10:H10)</f>
        <v>0</v>
      </c>
    </row>
    <row r="11" spans="3:11" ht="12.75">
      <c r="C11" s="141">
        <f>+'DRESSAGE DIV A'!C11</f>
        <v>7</v>
      </c>
      <c r="D11" s="141">
        <f>+'DRESSAGE DIV A'!D11</f>
        <v>0</v>
      </c>
      <c r="E11" s="141">
        <f>+'DRESSAGE DIV A'!E11</f>
        <v>0</v>
      </c>
      <c r="F11" s="141">
        <f>+'DRESSAGE DIV A'!F11</f>
        <v>0</v>
      </c>
      <c r="G11" s="229">
        <f>+'DRESSAGE DIV A'!N11</f>
        <v>0</v>
      </c>
      <c r="H11" s="229">
        <f>+'DRESSAGE DIV A'!P11</f>
        <v>0</v>
      </c>
      <c r="K11" s="230">
        <f>AVERAGE(G11:H11)</f>
        <v>0</v>
      </c>
    </row>
    <row r="12" spans="3:11" ht="12.75">
      <c r="C12" s="141">
        <f>+'DRESSAGE DIV A'!C12</f>
        <v>8</v>
      </c>
      <c r="D12" s="141">
        <f>+'DRESSAGE DIV A'!D12</f>
        <v>0</v>
      </c>
      <c r="E12" s="141">
        <f>+'DRESSAGE DIV A'!E12</f>
        <v>0</v>
      </c>
      <c r="F12" s="141">
        <f>+'DRESSAGE DIV A'!F12</f>
        <v>0</v>
      </c>
      <c r="G12" s="229">
        <f>+'DRESSAGE DIV A'!N12</f>
        <v>0</v>
      </c>
      <c r="H12" s="229">
        <f>+'DRESSAGE DIV A'!P12</f>
        <v>0</v>
      </c>
      <c r="K12" s="230">
        <f>AVERAGE(G12:H12)</f>
        <v>0</v>
      </c>
    </row>
    <row r="13" spans="3:11" ht="12.75">
      <c r="C13" s="141">
        <f>+'DRESSAGE DIV A'!C13</f>
        <v>9</v>
      </c>
      <c r="D13" s="141">
        <f>+'DRESSAGE DIV A'!D13</f>
        <v>0</v>
      </c>
      <c r="E13" s="141">
        <f>+'DRESSAGE DIV A'!E13</f>
        <v>0</v>
      </c>
      <c r="F13" s="141">
        <f>+'DRESSAGE DIV A'!F13</f>
        <v>0</v>
      </c>
      <c r="G13" s="229">
        <f>+'DRESSAGE DIV A'!N13</f>
        <v>0</v>
      </c>
      <c r="H13" s="229">
        <f>+'DRESSAGE DIV A'!P13</f>
        <v>0</v>
      </c>
      <c r="K13" s="230">
        <f>AVERAGE(G13:H13)</f>
        <v>0</v>
      </c>
    </row>
    <row r="14" spans="3:8" ht="12.75">
      <c r="C14" s="141">
        <f>+'DRESSAGE DIV A'!C14</f>
        <v>10</v>
      </c>
      <c r="D14" s="141">
        <f>+'DRESSAGE DIV A'!D14</f>
        <v>0</v>
      </c>
      <c r="E14" s="141" t="str">
        <f>+'DRESSAGE DIV A'!E14</f>
        <v>  Stable Manager</v>
      </c>
      <c r="F14" s="141">
        <f>+'DRESSAGE DIV A'!F14</f>
        <v>0</v>
      </c>
      <c r="G14" s="229"/>
      <c r="H14" s="229"/>
    </row>
    <row r="15" spans="2:8" ht="12.75">
      <c r="B15" s="231"/>
      <c r="C15" s="232"/>
      <c r="D15" s="231"/>
      <c r="E15" s="231"/>
      <c r="F15" s="232"/>
      <c r="G15" s="233"/>
      <c r="H15" s="233"/>
    </row>
    <row r="16" spans="1:11" ht="12.75">
      <c r="A16" s="90">
        <v>3</v>
      </c>
      <c r="B16" s="141">
        <f>+'DRESSAGE DIV A'!B16</f>
        <v>0</v>
      </c>
      <c r="C16" s="141">
        <f>+'DRESSAGE DIV A'!C16</f>
        <v>11</v>
      </c>
      <c r="D16" s="141">
        <f>+'DRESSAGE DIV A'!D16</f>
        <v>0</v>
      </c>
      <c r="E16" s="141">
        <f>+'DRESSAGE DIV A'!E16</f>
        <v>0</v>
      </c>
      <c r="F16" s="141">
        <f>+'DRESSAGE DIV A'!F16</f>
        <v>0</v>
      </c>
      <c r="G16" s="229">
        <f>+'DRESSAGE DIV A'!N16</f>
        <v>0</v>
      </c>
      <c r="H16" s="229">
        <f>+'DRESSAGE DIV A'!P16</f>
        <v>0</v>
      </c>
      <c r="K16" s="230">
        <f>AVERAGE(G16:H16)</f>
        <v>0</v>
      </c>
    </row>
    <row r="17" spans="1:11" s="234" customFormat="1" ht="12.75">
      <c r="A17" s="107"/>
      <c r="B17" s="141"/>
      <c r="C17" s="141">
        <f>+'DRESSAGE DIV A'!C17</f>
        <v>12</v>
      </c>
      <c r="D17" s="141">
        <f>+'DRESSAGE DIV A'!D17</f>
        <v>0</v>
      </c>
      <c r="E17" s="141">
        <f>+'DRESSAGE DIV A'!E17</f>
        <v>0</v>
      </c>
      <c r="F17" s="141">
        <f>+'DRESSAGE DIV A'!F17</f>
        <v>0</v>
      </c>
      <c r="G17" s="229">
        <f>+'DRESSAGE DIV A'!N17</f>
        <v>0</v>
      </c>
      <c r="H17" s="229">
        <f>+'DRESSAGE DIV A'!P17</f>
        <v>0</v>
      </c>
      <c r="J17" s="141"/>
      <c r="K17" s="230">
        <f>AVERAGE(G17:H17)</f>
        <v>0</v>
      </c>
    </row>
    <row r="18" spans="1:11" s="234" customFormat="1" ht="12.75">
      <c r="A18" s="107"/>
      <c r="B18" s="141"/>
      <c r="C18" s="141">
        <f>+'DRESSAGE DIV A'!C18</f>
        <v>13</v>
      </c>
      <c r="D18" s="141">
        <f>+'DRESSAGE DIV A'!D18</f>
        <v>0</v>
      </c>
      <c r="E18" s="141">
        <f>+'DRESSAGE DIV A'!E18</f>
        <v>0</v>
      </c>
      <c r="F18" s="141">
        <f>+'DRESSAGE DIV A'!F18</f>
        <v>0</v>
      </c>
      <c r="G18" s="229">
        <f>+'DRESSAGE DIV A'!N18</f>
        <v>0</v>
      </c>
      <c r="H18" s="229">
        <f>+'DRESSAGE DIV A'!P18</f>
        <v>0</v>
      </c>
      <c r="J18" s="141"/>
      <c r="K18" s="230">
        <f>AVERAGE(G18:H18)</f>
        <v>0</v>
      </c>
    </row>
    <row r="19" spans="3:11" ht="12.75">
      <c r="C19" s="141">
        <f>+'DRESSAGE DIV A'!C19</f>
        <v>14</v>
      </c>
      <c r="D19" s="141">
        <f>+'DRESSAGE DIV A'!D19</f>
        <v>0</v>
      </c>
      <c r="E19" s="141">
        <f>+'DRESSAGE DIV A'!E19</f>
        <v>0</v>
      </c>
      <c r="F19" s="141">
        <f>+'DRESSAGE DIV A'!F19</f>
        <v>0</v>
      </c>
      <c r="G19" s="229">
        <f>+'DRESSAGE DIV A'!N19</f>
        <v>0</v>
      </c>
      <c r="H19" s="229">
        <f>+'DRESSAGE DIV A'!P19</f>
        <v>0</v>
      </c>
      <c r="K19" s="230">
        <f>AVERAGE(G19:H19)</f>
        <v>0</v>
      </c>
    </row>
    <row r="20" spans="3:8" ht="12.75">
      <c r="C20" s="141">
        <f>+'DRESSAGE DIV A'!C20</f>
        <v>15</v>
      </c>
      <c r="D20" s="141">
        <f>+'DRESSAGE DIV A'!D20</f>
        <v>0</v>
      </c>
      <c r="E20" s="141" t="str">
        <f>+'DRESSAGE DIV A'!E20</f>
        <v>  Stable Manager</v>
      </c>
      <c r="F20" s="141">
        <f>+'DRESSAGE DIV A'!F20</f>
        <v>0</v>
      </c>
      <c r="G20" s="229"/>
      <c r="H20" s="229"/>
    </row>
    <row r="21" spans="2:8" ht="12.75">
      <c r="B21" s="231"/>
      <c r="C21" s="232"/>
      <c r="D21" s="231"/>
      <c r="E21" s="231"/>
      <c r="F21" s="232"/>
      <c r="G21" s="233"/>
      <c r="H21" s="233"/>
    </row>
    <row r="22" spans="1:11" ht="12.75">
      <c r="A22" s="90">
        <v>4</v>
      </c>
      <c r="B22" s="141">
        <f>+'DRESSAGE DIV A'!B22</f>
        <v>0</v>
      </c>
      <c r="C22" s="141">
        <f>+'DRESSAGE DIV A'!C22</f>
        <v>16</v>
      </c>
      <c r="D22" s="141">
        <f>+'DRESSAGE DIV A'!D22</f>
        <v>0</v>
      </c>
      <c r="E22" s="141">
        <f>+'DRESSAGE DIV A'!E22</f>
        <v>0</v>
      </c>
      <c r="F22" s="141">
        <f>+'DRESSAGE DIV A'!F22</f>
        <v>0</v>
      </c>
      <c r="G22" s="229">
        <f>+'DRESSAGE DIV A'!N22</f>
        <v>0</v>
      </c>
      <c r="H22" s="229">
        <f>+'DRESSAGE DIV A'!P22</f>
        <v>0</v>
      </c>
      <c r="K22" s="230">
        <f>AVERAGE(G22:H22)</f>
        <v>0</v>
      </c>
    </row>
    <row r="23" spans="3:11" ht="12.75">
      <c r="C23" s="141">
        <f>+'DRESSAGE DIV A'!C23</f>
        <v>17</v>
      </c>
      <c r="D23" s="141">
        <f>+'DRESSAGE DIV A'!D23</f>
        <v>0</v>
      </c>
      <c r="E23" s="141">
        <f>+'DRESSAGE DIV A'!E23</f>
        <v>0</v>
      </c>
      <c r="F23" s="141">
        <f>+'DRESSAGE DIV A'!F23</f>
        <v>0</v>
      </c>
      <c r="G23" s="229">
        <f>+'DRESSAGE DIV A'!N23</f>
        <v>0</v>
      </c>
      <c r="H23" s="229">
        <f>+'DRESSAGE DIV A'!P23</f>
        <v>0</v>
      </c>
      <c r="K23" s="230">
        <f>AVERAGE(G23:H23)</f>
        <v>0</v>
      </c>
    </row>
    <row r="24" spans="3:11" ht="12.75">
      <c r="C24" s="141">
        <f>+'DRESSAGE DIV A'!C24</f>
        <v>18</v>
      </c>
      <c r="D24" s="141">
        <f>+'DRESSAGE DIV A'!D24</f>
        <v>0</v>
      </c>
      <c r="E24" s="141">
        <f>+'DRESSAGE DIV A'!E24</f>
        <v>0</v>
      </c>
      <c r="F24" s="141">
        <f>+'DRESSAGE DIV A'!F24</f>
        <v>0</v>
      </c>
      <c r="G24" s="229">
        <f>+'DRESSAGE DIV A'!N24</f>
        <v>0</v>
      </c>
      <c r="H24" s="229">
        <f>+'DRESSAGE DIV A'!P24</f>
        <v>0</v>
      </c>
      <c r="K24" s="305">
        <f>AVERAGE(G24:H24)</f>
        <v>0</v>
      </c>
    </row>
    <row r="25" spans="3:11" ht="12.75">
      <c r="C25" s="141">
        <f>+'DRESSAGE DIV A'!C25</f>
        <v>19</v>
      </c>
      <c r="D25" s="141">
        <f>+'DRESSAGE DIV A'!D25</f>
        <v>0</v>
      </c>
      <c r="E25" s="141">
        <f>+'DRESSAGE DIV A'!E25</f>
        <v>0</v>
      </c>
      <c r="F25" s="141">
        <f>+'DRESSAGE DIV A'!F25</f>
        <v>0</v>
      </c>
      <c r="G25" s="229">
        <f>+'DRESSAGE DIV A'!N25</f>
        <v>0</v>
      </c>
      <c r="H25" s="229">
        <f>+'DRESSAGE DIV A'!P25</f>
        <v>0</v>
      </c>
      <c r="K25" s="230">
        <f>AVERAGE(G25:H25)</f>
        <v>0</v>
      </c>
    </row>
    <row r="26" spans="3:8" ht="12.75">
      <c r="C26" s="141">
        <f>+'DRESSAGE DIV A'!C26</f>
        <v>20</v>
      </c>
      <c r="D26" s="141">
        <f>+'DRESSAGE DIV A'!D26</f>
        <v>0</v>
      </c>
      <c r="E26" s="141" t="str">
        <f>+'DRESSAGE DIV A'!E26</f>
        <v>  Stable Manager</v>
      </c>
      <c r="F26" s="141">
        <f>+'DRESSAGE DIV A'!F26</f>
        <v>0</v>
      </c>
      <c r="G26" s="229"/>
      <c r="H26" s="229"/>
    </row>
    <row r="27" spans="2:8" ht="12.75">
      <c r="B27" s="231"/>
      <c r="C27" s="232"/>
      <c r="D27" s="231"/>
      <c r="E27" s="231"/>
      <c r="F27" s="232"/>
      <c r="G27" s="233"/>
      <c r="H27" s="233"/>
    </row>
    <row r="28" spans="1:11" ht="12.75">
      <c r="A28" s="90">
        <v>5</v>
      </c>
      <c r="B28" s="141">
        <f>+'DRESSAGE DIV A'!B28</f>
        <v>0</v>
      </c>
      <c r="C28" s="141">
        <f>+'DRESSAGE DIV A'!C28</f>
        <v>21</v>
      </c>
      <c r="D28" s="141">
        <f>+'DRESSAGE DIV A'!D28</f>
        <v>0</v>
      </c>
      <c r="E28" s="141">
        <f>+'DRESSAGE DIV A'!E28</f>
        <v>0</v>
      </c>
      <c r="F28" s="141">
        <f>+'DRESSAGE DIV A'!F28</f>
        <v>0</v>
      </c>
      <c r="G28" s="229">
        <f>+'DRESSAGE DIV A'!N28</f>
        <v>0</v>
      </c>
      <c r="H28" s="229">
        <f>+'DRESSAGE DIV A'!P28</f>
        <v>0</v>
      </c>
      <c r="K28" s="230">
        <f>AVERAGE(G28:H28)</f>
        <v>0</v>
      </c>
    </row>
    <row r="29" spans="3:11" ht="12.75">
      <c r="C29" s="141">
        <f>+'DRESSAGE DIV A'!C29</f>
        <v>22</v>
      </c>
      <c r="D29" s="141">
        <f>+'DRESSAGE DIV A'!D29</f>
        <v>0</v>
      </c>
      <c r="E29" s="141">
        <f>+'DRESSAGE DIV A'!E29</f>
        <v>0</v>
      </c>
      <c r="F29" s="141">
        <f>+'DRESSAGE DIV A'!F29</f>
        <v>0</v>
      </c>
      <c r="G29" s="229">
        <f>+'DRESSAGE DIV A'!N29</f>
        <v>0</v>
      </c>
      <c r="H29" s="229">
        <f>+'DRESSAGE DIV A'!P29</f>
        <v>0</v>
      </c>
      <c r="K29" s="230">
        <f>AVERAGE(G29:H29)</f>
        <v>0</v>
      </c>
    </row>
    <row r="30" spans="3:11" ht="12.75">
      <c r="C30" s="141">
        <f>+'DRESSAGE DIV A'!C30</f>
        <v>23</v>
      </c>
      <c r="D30" s="141">
        <f>+'DRESSAGE DIV A'!D30</f>
        <v>0</v>
      </c>
      <c r="E30" s="141">
        <f>+'DRESSAGE DIV A'!E30</f>
        <v>0</v>
      </c>
      <c r="F30" s="141">
        <f>+'DRESSAGE DIV A'!F30</f>
        <v>0</v>
      </c>
      <c r="G30" s="229">
        <f>+'DRESSAGE DIV A'!N30</f>
        <v>0</v>
      </c>
      <c r="H30" s="229">
        <f>+'DRESSAGE DIV A'!P30</f>
        <v>0</v>
      </c>
      <c r="K30" s="230">
        <f>AVERAGE(G30:H30)</f>
        <v>0</v>
      </c>
    </row>
    <row r="31" spans="3:11" ht="12.75">
      <c r="C31" s="141">
        <f>+'DRESSAGE DIV A'!C31</f>
        <v>24</v>
      </c>
      <c r="D31" s="141">
        <f>+'DRESSAGE DIV A'!D31</f>
        <v>0</v>
      </c>
      <c r="E31" s="141">
        <f>+'DRESSAGE DIV A'!E31</f>
        <v>0</v>
      </c>
      <c r="F31" s="141">
        <f>+'DRESSAGE DIV A'!F31</f>
        <v>0</v>
      </c>
      <c r="G31" s="229">
        <f>+'DRESSAGE DIV A'!N31</f>
        <v>0</v>
      </c>
      <c r="H31" s="229">
        <f>+'DRESSAGE DIV A'!P31</f>
        <v>0</v>
      </c>
      <c r="K31" s="230">
        <f>AVERAGE(G31:H31)</f>
        <v>0</v>
      </c>
    </row>
    <row r="32" spans="3:8" ht="12.75">
      <c r="C32" s="141">
        <f>+'DRESSAGE DIV A'!C32</f>
        <v>25</v>
      </c>
      <c r="D32" s="141">
        <f>+'DRESSAGE DIV A'!D32</f>
        <v>0</v>
      </c>
      <c r="E32" s="141" t="str">
        <f>+'DRESSAGE DIV A'!E32</f>
        <v>  Stable Manager</v>
      </c>
      <c r="F32" s="141">
        <f>+'DRESSAGE DIV A'!F32</f>
        <v>0</v>
      </c>
      <c r="G32" s="229"/>
      <c r="H32" s="229"/>
    </row>
    <row r="33" spans="2:8" ht="12.75">
      <c r="B33" s="231"/>
      <c r="C33" s="232"/>
      <c r="D33" s="231"/>
      <c r="E33" s="231"/>
      <c r="F33" s="232"/>
      <c r="G33" s="233"/>
      <c r="H33" s="233"/>
    </row>
    <row r="34" spans="1:11" ht="12.75">
      <c r="A34" s="90">
        <v>6</v>
      </c>
      <c r="B34" s="141">
        <f>+'DRESSAGE DIV A'!B34</f>
        <v>0</v>
      </c>
      <c r="C34" s="141">
        <f>+'DRESSAGE DIV A'!C34</f>
        <v>26</v>
      </c>
      <c r="D34" s="141">
        <f>+'DRESSAGE DIV A'!D34</f>
        <v>0</v>
      </c>
      <c r="E34" s="141">
        <f>+'DRESSAGE DIV A'!E34</f>
        <v>0</v>
      </c>
      <c r="F34" s="141">
        <f>+'DRESSAGE DIV A'!F34</f>
        <v>0</v>
      </c>
      <c r="G34" s="229">
        <f>+'DRESSAGE DIV A'!N34</f>
        <v>0</v>
      </c>
      <c r="H34" s="229">
        <f>+'DRESSAGE DIV A'!P34</f>
        <v>0</v>
      </c>
      <c r="K34" s="230">
        <f>AVERAGE(G34:H34)</f>
        <v>0</v>
      </c>
    </row>
    <row r="35" spans="3:11" ht="12.75">
      <c r="C35" s="141">
        <f>+'DRESSAGE DIV A'!C35</f>
        <v>27</v>
      </c>
      <c r="D35" s="141">
        <f>+'DRESSAGE DIV A'!D35</f>
        <v>0</v>
      </c>
      <c r="E35" s="141">
        <f>+'DRESSAGE DIV A'!E35</f>
        <v>0</v>
      </c>
      <c r="F35" s="141">
        <f>+'DRESSAGE DIV A'!F35</f>
        <v>0</v>
      </c>
      <c r="G35" s="229">
        <f>+'DRESSAGE DIV A'!N35</f>
        <v>0</v>
      </c>
      <c r="H35" s="229">
        <f>+'DRESSAGE DIV A'!P35</f>
        <v>0</v>
      </c>
      <c r="K35" s="230">
        <f>AVERAGE(G35:H35)</f>
        <v>0</v>
      </c>
    </row>
    <row r="36" spans="3:11" ht="12.75">
      <c r="C36" s="141">
        <f>+'DRESSAGE DIV A'!C36</f>
        <v>28</v>
      </c>
      <c r="D36" s="141">
        <f>+'DRESSAGE DIV A'!D36</f>
        <v>0</v>
      </c>
      <c r="E36" s="141">
        <f>+'DRESSAGE DIV A'!E36</f>
        <v>0</v>
      </c>
      <c r="F36" s="141">
        <f>+'DRESSAGE DIV A'!F36</f>
        <v>0</v>
      </c>
      <c r="G36" s="229">
        <f>+'DRESSAGE DIV A'!N36</f>
        <v>0</v>
      </c>
      <c r="H36" s="229">
        <f>+'DRESSAGE DIV A'!P36</f>
        <v>0</v>
      </c>
      <c r="K36" s="230">
        <f>AVERAGE(G36:H36)</f>
        <v>0</v>
      </c>
    </row>
    <row r="37" spans="3:11" ht="12.75">
      <c r="C37" s="141">
        <f>+'DRESSAGE DIV A'!C37</f>
        <v>29</v>
      </c>
      <c r="D37" s="141">
        <f>+'DRESSAGE DIV A'!D37</f>
        <v>0</v>
      </c>
      <c r="E37" s="141">
        <f>+'DRESSAGE DIV A'!E37</f>
        <v>0</v>
      </c>
      <c r="F37" s="141">
        <f>+'DRESSAGE DIV A'!F37</f>
        <v>0</v>
      </c>
      <c r="G37" s="229">
        <f>+'DRESSAGE DIV A'!N37</f>
        <v>0</v>
      </c>
      <c r="H37" s="229">
        <f>+'DRESSAGE DIV A'!P37</f>
        <v>0</v>
      </c>
      <c r="K37" s="230">
        <f>AVERAGE(G37:H37)</f>
        <v>0</v>
      </c>
    </row>
    <row r="38" spans="3:8" ht="12.75">
      <c r="C38" s="141">
        <f>+'DRESSAGE DIV A'!C38</f>
        <v>30</v>
      </c>
      <c r="D38" s="141">
        <f>+'DRESSAGE DIV A'!D38</f>
        <v>0</v>
      </c>
      <c r="E38" s="141" t="str">
        <f>+'DRESSAGE DIV A'!E38</f>
        <v>  Stable Manager</v>
      </c>
      <c r="F38" s="141">
        <f>+'DRESSAGE DIV A'!F38</f>
        <v>0</v>
      </c>
      <c r="G38" s="229"/>
      <c r="H38" s="229"/>
    </row>
    <row r="39" spans="2:8" ht="12.75">
      <c r="B39" s="231"/>
      <c r="C39" s="232"/>
      <c r="D39" s="231"/>
      <c r="E39" s="231"/>
      <c r="F39" s="232"/>
      <c r="G39" s="233"/>
      <c r="H39" s="233"/>
    </row>
    <row r="40" spans="1:11" ht="12.75">
      <c r="A40" s="90">
        <v>7</v>
      </c>
      <c r="B40" s="141">
        <f>+'DRESSAGE DIV A'!B40</f>
        <v>0</v>
      </c>
      <c r="C40" s="141">
        <f>+'DRESSAGE DIV A'!C40</f>
        <v>31</v>
      </c>
      <c r="D40" s="141">
        <f>+'DRESSAGE DIV A'!D40</f>
        <v>0</v>
      </c>
      <c r="E40" s="141">
        <f>+'DRESSAGE DIV A'!E40</f>
        <v>0</v>
      </c>
      <c r="F40" s="141">
        <f>+'DRESSAGE DIV A'!F40</f>
        <v>0</v>
      </c>
      <c r="G40" s="229">
        <f>+'DRESSAGE DIV A'!N40</f>
        <v>0</v>
      </c>
      <c r="H40" s="229">
        <f>+'DRESSAGE DIV A'!P40</f>
        <v>0</v>
      </c>
      <c r="K40" s="230">
        <f>AVERAGE(G40:H40)</f>
        <v>0</v>
      </c>
    </row>
    <row r="41" spans="3:11" ht="12.75">
      <c r="C41" s="141">
        <f>+'DRESSAGE DIV A'!C41</f>
        <v>32</v>
      </c>
      <c r="D41" s="141">
        <f>+'DRESSAGE DIV A'!D41</f>
        <v>0</v>
      </c>
      <c r="E41" s="141">
        <f>+'DRESSAGE DIV A'!E41</f>
        <v>0</v>
      </c>
      <c r="F41" s="141">
        <f>+'DRESSAGE DIV A'!F41</f>
        <v>0</v>
      </c>
      <c r="G41" s="229">
        <f>+'DRESSAGE DIV A'!N41</f>
        <v>0</v>
      </c>
      <c r="H41" s="229">
        <f>+'DRESSAGE DIV A'!P41</f>
        <v>0</v>
      </c>
      <c r="K41" s="230">
        <f>AVERAGE(G41:H41)</f>
        <v>0</v>
      </c>
    </row>
    <row r="42" spans="3:11" ht="12.75">
      <c r="C42" s="141">
        <f>+'DRESSAGE DIV A'!C42</f>
        <v>33</v>
      </c>
      <c r="D42" s="141">
        <f>+'DRESSAGE DIV A'!D42</f>
        <v>0</v>
      </c>
      <c r="E42" s="141">
        <f>+'DRESSAGE DIV A'!E42</f>
        <v>0</v>
      </c>
      <c r="F42" s="141">
        <f>+'DRESSAGE DIV A'!F42</f>
        <v>0</v>
      </c>
      <c r="G42" s="229">
        <f>+'DRESSAGE DIV A'!N42</f>
        <v>0</v>
      </c>
      <c r="H42" s="229">
        <f>+'DRESSAGE DIV A'!P42</f>
        <v>0</v>
      </c>
      <c r="K42" s="230">
        <f>AVERAGE(G42:H42)</f>
        <v>0</v>
      </c>
    </row>
    <row r="43" spans="3:11" ht="12.75">
      <c r="C43" s="141">
        <f>+'DRESSAGE DIV A'!C43</f>
        <v>34</v>
      </c>
      <c r="D43" s="141">
        <f>+'DRESSAGE DIV A'!D43</f>
        <v>0</v>
      </c>
      <c r="E43" s="141">
        <f>+'DRESSAGE DIV A'!E43</f>
        <v>0</v>
      </c>
      <c r="F43" s="141">
        <f>+'DRESSAGE DIV A'!F43</f>
        <v>0</v>
      </c>
      <c r="G43" s="229">
        <f>+'DRESSAGE DIV A'!N43</f>
        <v>0</v>
      </c>
      <c r="H43" s="229">
        <f>+'DRESSAGE DIV A'!P43</f>
        <v>0</v>
      </c>
      <c r="K43" s="230">
        <f>AVERAGE(G43:H43)</f>
        <v>0</v>
      </c>
    </row>
    <row r="44" spans="3:8" ht="12.75">
      <c r="C44" s="141">
        <f>+'DRESSAGE DIV A'!C44</f>
        <v>35</v>
      </c>
      <c r="D44" s="141">
        <f>+'DRESSAGE DIV A'!D44</f>
        <v>0</v>
      </c>
      <c r="E44" s="141" t="str">
        <f>+'DRESSAGE DIV A'!E44</f>
        <v>  Stable Manager</v>
      </c>
      <c r="F44" s="141">
        <f>+'DRESSAGE DIV A'!F44</f>
        <v>0</v>
      </c>
      <c r="G44" s="229"/>
      <c r="H44" s="229"/>
    </row>
    <row r="45" spans="2:8" ht="12.75">
      <c r="B45" s="231"/>
      <c r="C45" s="232"/>
      <c r="D45" s="231"/>
      <c r="E45" s="231"/>
      <c r="F45" s="232"/>
      <c r="G45" s="233"/>
      <c r="H45" s="233"/>
    </row>
    <row r="46" spans="1:11" ht="12.75">
      <c r="A46" s="90">
        <v>8</v>
      </c>
      <c r="B46" s="141">
        <f>+'DRESSAGE DIV A'!B46</f>
        <v>0</v>
      </c>
      <c r="C46" s="141">
        <f>+'DRESSAGE DIV A'!C46</f>
        <v>36</v>
      </c>
      <c r="D46" s="141">
        <f>+'DRESSAGE DIV A'!D46</f>
        <v>0</v>
      </c>
      <c r="E46" s="141">
        <f>+'DRESSAGE DIV A'!E46</f>
        <v>0</v>
      </c>
      <c r="F46" s="141">
        <f>+'DRESSAGE DIV A'!F46</f>
        <v>0</v>
      </c>
      <c r="G46" s="229">
        <f>+'DRESSAGE DIV A'!N46</f>
        <v>0</v>
      </c>
      <c r="H46" s="229">
        <f>+'DRESSAGE DIV A'!P46</f>
        <v>0</v>
      </c>
      <c r="K46" s="230">
        <f>AVERAGE(G46:H46)</f>
        <v>0</v>
      </c>
    </row>
    <row r="47" spans="3:11" ht="12.75">
      <c r="C47" s="141">
        <f>+'DRESSAGE DIV A'!C47</f>
        <v>37</v>
      </c>
      <c r="D47" s="141">
        <f>+'DRESSAGE DIV A'!D47</f>
        <v>0</v>
      </c>
      <c r="E47" s="141">
        <f>+'DRESSAGE DIV A'!E47</f>
        <v>0</v>
      </c>
      <c r="F47" s="141">
        <f>+'DRESSAGE DIV A'!F47</f>
        <v>0</v>
      </c>
      <c r="G47" s="229">
        <f>+'DRESSAGE DIV A'!N47</f>
        <v>0</v>
      </c>
      <c r="H47" s="229">
        <f>+'DRESSAGE DIV A'!P47</f>
        <v>0</v>
      </c>
      <c r="K47" s="230">
        <f>AVERAGE(G47:H47)</f>
        <v>0</v>
      </c>
    </row>
    <row r="48" spans="3:11" ht="12.75">
      <c r="C48" s="141">
        <f>+'DRESSAGE DIV A'!C48</f>
        <v>38</v>
      </c>
      <c r="D48" s="141">
        <f>+'DRESSAGE DIV A'!D48</f>
        <v>0</v>
      </c>
      <c r="E48" s="141">
        <f>+'DRESSAGE DIV A'!E48</f>
        <v>0</v>
      </c>
      <c r="F48" s="141">
        <f>+'DRESSAGE DIV A'!F48</f>
        <v>0</v>
      </c>
      <c r="G48" s="229">
        <f>+'DRESSAGE DIV A'!N48</f>
        <v>0</v>
      </c>
      <c r="H48" s="229">
        <f>+'DRESSAGE DIV A'!P48</f>
        <v>0</v>
      </c>
      <c r="K48" s="230">
        <f>AVERAGE(G48:H48)</f>
        <v>0</v>
      </c>
    </row>
    <row r="49" spans="3:11" ht="12.75">
      <c r="C49" s="141">
        <f>+'DRESSAGE DIV A'!C49</f>
        <v>39</v>
      </c>
      <c r="D49" s="141">
        <f>+'DRESSAGE DIV A'!D49</f>
        <v>0</v>
      </c>
      <c r="E49" s="141">
        <f>+'DRESSAGE DIV A'!E49</f>
        <v>0</v>
      </c>
      <c r="F49" s="141">
        <f>+'DRESSAGE DIV A'!F49</f>
        <v>0</v>
      </c>
      <c r="G49" s="229">
        <f>+'DRESSAGE DIV A'!N49</f>
        <v>0</v>
      </c>
      <c r="H49" s="229">
        <f>+'DRESSAGE DIV A'!P49</f>
        <v>0</v>
      </c>
      <c r="K49" s="230">
        <f>AVERAGE(G49:H49)</f>
        <v>0</v>
      </c>
    </row>
    <row r="50" spans="3:8" ht="12.75">
      <c r="C50" s="141">
        <f>+'DRESSAGE DIV A'!C50</f>
        <v>40</v>
      </c>
      <c r="D50" s="141">
        <f>+'DRESSAGE DIV A'!D50</f>
        <v>0</v>
      </c>
      <c r="E50" s="141" t="str">
        <f>+'DRESSAGE DIV A'!E50</f>
        <v>  Stable Manager</v>
      </c>
      <c r="F50" s="141">
        <f>+'DRESSAGE DIV A'!F50</f>
        <v>0</v>
      </c>
      <c r="G50" s="229"/>
      <c r="H50" s="229"/>
    </row>
    <row r="51" spans="2:8" ht="12.75">
      <c r="B51" s="231"/>
      <c r="C51" s="232"/>
      <c r="D51" s="231"/>
      <c r="E51" s="231"/>
      <c r="F51" s="232"/>
      <c r="G51" s="233"/>
      <c r="H51" s="233"/>
    </row>
    <row r="52" spans="1:11" ht="12.75">
      <c r="A52" s="90">
        <v>9</v>
      </c>
      <c r="B52" s="141">
        <f>+'DRESSAGE DIV A'!B52</f>
        <v>0</v>
      </c>
      <c r="C52" s="141">
        <f>+'DRESSAGE DIV A'!C52</f>
        <v>41</v>
      </c>
      <c r="D52" s="141">
        <f>+'DRESSAGE DIV A'!D52</f>
        <v>0</v>
      </c>
      <c r="E52" s="141">
        <f>+'DRESSAGE DIV A'!E52</f>
        <v>0</v>
      </c>
      <c r="F52" s="141">
        <f>+'DRESSAGE DIV A'!F52</f>
        <v>0</v>
      </c>
      <c r="G52" s="229">
        <f>+'DRESSAGE DIV A'!N52</f>
        <v>0</v>
      </c>
      <c r="H52" s="229">
        <f>+'DRESSAGE DIV A'!P52</f>
        <v>0</v>
      </c>
      <c r="K52" s="230">
        <f>AVERAGE(G52:H52)</f>
        <v>0</v>
      </c>
    </row>
    <row r="53" spans="3:11" ht="12.75">
      <c r="C53" s="141">
        <f>+'DRESSAGE DIV A'!C53</f>
        <v>42</v>
      </c>
      <c r="D53" s="141">
        <f>+'DRESSAGE DIV A'!D53</f>
        <v>0</v>
      </c>
      <c r="E53" s="141">
        <f>+'DRESSAGE DIV A'!E53</f>
        <v>0</v>
      </c>
      <c r="F53" s="141">
        <f>+'DRESSAGE DIV A'!F53</f>
        <v>0</v>
      </c>
      <c r="G53" s="229">
        <f>+'DRESSAGE DIV A'!N53</f>
        <v>0</v>
      </c>
      <c r="H53" s="229">
        <f>+'DRESSAGE DIV A'!P53</f>
        <v>0</v>
      </c>
      <c r="K53" s="230">
        <f>AVERAGE(G53:H53)</f>
        <v>0</v>
      </c>
    </row>
    <row r="54" spans="3:11" ht="12.75">
      <c r="C54" s="141">
        <f>+'DRESSAGE DIV A'!C54</f>
        <v>43</v>
      </c>
      <c r="D54" s="141">
        <f>+'DRESSAGE DIV A'!D54</f>
        <v>0</v>
      </c>
      <c r="E54" s="141">
        <f>+'DRESSAGE DIV A'!E54</f>
        <v>0</v>
      </c>
      <c r="F54" s="141">
        <f>+'DRESSAGE DIV A'!F54</f>
        <v>0</v>
      </c>
      <c r="G54" s="229">
        <f>+'DRESSAGE DIV A'!N54</f>
        <v>0</v>
      </c>
      <c r="H54" s="229">
        <f>+'DRESSAGE DIV A'!P54</f>
        <v>0</v>
      </c>
      <c r="K54" s="230">
        <f>AVERAGE(G54:H54)</f>
        <v>0</v>
      </c>
    </row>
    <row r="55" spans="3:11" ht="12.75">
      <c r="C55" s="141">
        <f>+'DRESSAGE DIV A'!C55</f>
        <v>44</v>
      </c>
      <c r="D55" s="141">
        <f>+'DRESSAGE DIV A'!D55</f>
        <v>0</v>
      </c>
      <c r="E55" s="141">
        <f>+'DRESSAGE DIV A'!E55</f>
        <v>0</v>
      </c>
      <c r="F55" s="141">
        <f>+'DRESSAGE DIV A'!F55</f>
        <v>0</v>
      </c>
      <c r="G55" s="229">
        <f>+'DRESSAGE DIV A'!N55</f>
        <v>0</v>
      </c>
      <c r="H55" s="229">
        <f>+'DRESSAGE DIV A'!P55</f>
        <v>0</v>
      </c>
      <c r="K55" s="230">
        <f>AVERAGE(G55:H55)</f>
        <v>0</v>
      </c>
    </row>
    <row r="56" spans="3:8" ht="12.75">
      <c r="C56" s="141">
        <f>+'DRESSAGE DIV A'!C56</f>
        <v>45</v>
      </c>
      <c r="D56" s="141">
        <f>+'DRESSAGE DIV A'!D56</f>
        <v>0</v>
      </c>
      <c r="E56" s="141" t="str">
        <f>+'DRESSAGE DIV A'!E56</f>
        <v>  Stable Manager</v>
      </c>
      <c r="F56" s="141">
        <f>+'DRESSAGE DIV A'!F56</f>
        <v>0</v>
      </c>
      <c r="G56" s="229"/>
      <c r="H56" s="229"/>
    </row>
    <row r="57" spans="2:8" ht="12.75">
      <c r="B57" s="231"/>
      <c r="C57" s="232"/>
      <c r="D57" s="231"/>
      <c r="E57" s="231"/>
      <c r="F57" s="232"/>
      <c r="G57" s="233"/>
      <c r="H57" s="233"/>
    </row>
    <row r="58" spans="1:11" ht="12.75">
      <c r="A58" s="90">
        <v>10</v>
      </c>
      <c r="B58" s="141">
        <f>+'DRESSAGE DIV A'!B58</f>
        <v>0</v>
      </c>
      <c r="C58" s="141">
        <f>+'DRESSAGE DIV A'!C58</f>
        <v>46</v>
      </c>
      <c r="D58" s="141">
        <f>+'DRESSAGE DIV A'!D58</f>
        <v>0</v>
      </c>
      <c r="E58" s="141">
        <f>+'DRESSAGE DIV A'!E58</f>
        <v>0</v>
      </c>
      <c r="F58" s="141">
        <f>+'DRESSAGE DIV A'!F58</f>
        <v>0</v>
      </c>
      <c r="G58" s="229">
        <f>+'DRESSAGE DIV A'!N58</f>
        <v>0</v>
      </c>
      <c r="H58" s="229">
        <f>+'DRESSAGE DIV A'!P58</f>
        <v>0</v>
      </c>
      <c r="K58" s="230">
        <f>AVERAGE(G58:H58)</f>
        <v>0</v>
      </c>
    </row>
    <row r="59" spans="3:11" ht="12.75">
      <c r="C59" s="141">
        <f>+'DRESSAGE DIV A'!C59</f>
        <v>47</v>
      </c>
      <c r="D59" s="141">
        <f>+'DRESSAGE DIV A'!D59</f>
        <v>0</v>
      </c>
      <c r="E59" s="141">
        <f>+'DRESSAGE DIV A'!E59</f>
        <v>0</v>
      </c>
      <c r="F59" s="141">
        <f>+'DRESSAGE DIV A'!F59</f>
        <v>0</v>
      </c>
      <c r="G59" s="229">
        <f>+'DRESSAGE DIV A'!N59</f>
        <v>0</v>
      </c>
      <c r="H59" s="229">
        <f>+'DRESSAGE DIV A'!P59</f>
        <v>0</v>
      </c>
      <c r="K59" s="230">
        <f>AVERAGE(G59:H59)</f>
        <v>0</v>
      </c>
    </row>
    <row r="60" spans="3:11" ht="12.75">
      <c r="C60" s="141">
        <f>+'DRESSAGE DIV A'!C60</f>
        <v>48</v>
      </c>
      <c r="D60" s="141">
        <f>+'DRESSAGE DIV A'!D60</f>
        <v>0</v>
      </c>
      <c r="E60" s="141">
        <f>+'DRESSAGE DIV A'!E60</f>
        <v>0</v>
      </c>
      <c r="F60" s="141">
        <f>+'DRESSAGE DIV A'!F60</f>
        <v>0</v>
      </c>
      <c r="G60" s="229">
        <f>+'DRESSAGE DIV A'!N60</f>
        <v>0</v>
      </c>
      <c r="H60" s="229">
        <f>+'DRESSAGE DIV A'!P60</f>
        <v>0</v>
      </c>
      <c r="K60" s="230">
        <f>AVERAGE(G60:H60)</f>
        <v>0</v>
      </c>
    </row>
    <row r="61" spans="3:11" ht="12.75">
      <c r="C61" s="141">
        <f>+'DRESSAGE DIV A'!C61</f>
        <v>49</v>
      </c>
      <c r="D61" s="141">
        <f>+'DRESSAGE DIV A'!D61</f>
        <v>0</v>
      </c>
      <c r="E61" s="141">
        <f>+'DRESSAGE DIV A'!E61</f>
        <v>0</v>
      </c>
      <c r="F61" s="141">
        <f>+'DRESSAGE DIV A'!F61</f>
        <v>0</v>
      </c>
      <c r="G61" s="229">
        <f>+'DRESSAGE DIV A'!N61</f>
        <v>0</v>
      </c>
      <c r="H61" s="229">
        <f>+'DRESSAGE DIV A'!P61</f>
        <v>0</v>
      </c>
      <c r="K61" s="230">
        <f>AVERAGE(G61:H61)</f>
        <v>0</v>
      </c>
    </row>
    <row r="62" spans="3:8" ht="12.75">
      <c r="C62" s="141">
        <f>+'DRESSAGE DIV A'!C62</f>
        <v>50</v>
      </c>
      <c r="D62" s="141">
        <f>+'DRESSAGE DIV A'!D62</f>
        <v>0</v>
      </c>
      <c r="E62" s="141" t="str">
        <f>+'DRESSAGE DIV A'!E62</f>
        <v>  Stable Manager</v>
      </c>
      <c r="F62" s="141">
        <f>+'DRESSAGE DIV A'!F62</f>
        <v>0</v>
      </c>
      <c r="G62" s="229"/>
      <c r="H62" s="229"/>
    </row>
    <row r="63" spans="2:8" ht="12.75">
      <c r="B63" s="231"/>
      <c r="C63" s="232"/>
      <c r="D63" s="231"/>
      <c r="E63" s="231"/>
      <c r="F63" s="232"/>
      <c r="G63" s="233"/>
      <c r="H63" s="233"/>
    </row>
    <row r="64" spans="1:11" ht="12.75">
      <c r="A64" s="90">
        <v>11</v>
      </c>
      <c r="B64" s="141">
        <f>+'DRESSAGE DIV A'!B64</f>
        <v>0</v>
      </c>
      <c r="C64" s="141">
        <f>+'DRESSAGE DIV A'!C64</f>
        <v>51</v>
      </c>
      <c r="D64" s="141">
        <f>+'DRESSAGE DIV A'!D64</f>
        <v>0</v>
      </c>
      <c r="E64" s="141">
        <f>+'DRESSAGE DIV A'!E64</f>
        <v>0</v>
      </c>
      <c r="F64" s="141">
        <f>+'DRESSAGE DIV A'!F64</f>
        <v>0</v>
      </c>
      <c r="G64" s="229">
        <f>+'DRESSAGE DIV A'!N64</f>
        <v>0</v>
      </c>
      <c r="H64" s="229">
        <f>+'DRESSAGE DIV A'!P64</f>
        <v>0</v>
      </c>
      <c r="K64" s="230">
        <f>AVERAGE(G64:H64)</f>
        <v>0</v>
      </c>
    </row>
    <row r="65" spans="3:11" ht="12.75">
      <c r="C65" s="141">
        <f>+'DRESSAGE DIV A'!C65</f>
        <v>52</v>
      </c>
      <c r="D65" s="141">
        <f>+'DRESSAGE DIV A'!D65</f>
        <v>0</v>
      </c>
      <c r="E65" s="141">
        <f>+'DRESSAGE DIV A'!E65</f>
        <v>0</v>
      </c>
      <c r="F65" s="141">
        <f>+'DRESSAGE DIV A'!F65</f>
        <v>0</v>
      </c>
      <c r="G65" s="229">
        <f>+'DRESSAGE DIV A'!N65</f>
        <v>0</v>
      </c>
      <c r="H65" s="229">
        <f>+'DRESSAGE DIV A'!P65</f>
        <v>0</v>
      </c>
      <c r="K65" s="230">
        <f>AVERAGE(G65:H65)</f>
        <v>0</v>
      </c>
    </row>
    <row r="66" spans="3:11" ht="12.75">
      <c r="C66" s="141">
        <f>+'DRESSAGE DIV A'!C66</f>
        <v>53</v>
      </c>
      <c r="D66" s="141">
        <f>+'DRESSAGE DIV A'!D66</f>
        <v>0</v>
      </c>
      <c r="E66" s="141">
        <f>+'DRESSAGE DIV A'!E66</f>
        <v>0</v>
      </c>
      <c r="F66" s="141">
        <f>+'DRESSAGE DIV A'!F66</f>
        <v>0</v>
      </c>
      <c r="G66" s="229">
        <f>+'DRESSAGE DIV A'!N66</f>
        <v>0</v>
      </c>
      <c r="H66" s="229">
        <f>+'DRESSAGE DIV A'!P66</f>
        <v>0</v>
      </c>
      <c r="K66" s="230">
        <f>AVERAGE(G66:H66)</f>
        <v>0</v>
      </c>
    </row>
    <row r="67" spans="3:11" ht="12.75">
      <c r="C67" s="141">
        <f>+'DRESSAGE DIV A'!C67</f>
        <v>54</v>
      </c>
      <c r="D67" s="141">
        <f>+'DRESSAGE DIV A'!D67</f>
        <v>0</v>
      </c>
      <c r="E67" s="141">
        <f>+'DRESSAGE DIV A'!E67</f>
        <v>0</v>
      </c>
      <c r="F67" s="141">
        <f>+'DRESSAGE DIV A'!F67</f>
        <v>0</v>
      </c>
      <c r="G67" s="229">
        <f>+'DRESSAGE DIV A'!N67</f>
        <v>0</v>
      </c>
      <c r="H67" s="229">
        <f>+'DRESSAGE DIV A'!P67</f>
        <v>0</v>
      </c>
      <c r="K67" s="230">
        <f>AVERAGE(G67:H67)</f>
        <v>0</v>
      </c>
    </row>
    <row r="68" spans="3:8" ht="12.75">
      <c r="C68" s="141">
        <f>+'DRESSAGE DIV A'!C68</f>
        <v>55</v>
      </c>
      <c r="D68" s="141">
        <f>+'DRESSAGE DIV A'!D68</f>
        <v>0</v>
      </c>
      <c r="E68" s="141" t="str">
        <f>+'DRESSAGE DIV A'!E68</f>
        <v>  Stable Manager</v>
      </c>
      <c r="F68" s="141">
        <f>+'DRESSAGE DIV A'!F68</f>
        <v>0</v>
      </c>
      <c r="G68" s="229"/>
      <c r="H68" s="229"/>
    </row>
    <row r="69" spans="2:8" ht="12.75">
      <c r="B69" s="231"/>
      <c r="C69" s="232"/>
      <c r="D69" s="231"/>
      <c r="E69" s="231"/>
      <c r="F69" s="232"/>
      <c r="G69" s="233"/>
      <c r="H69" s="233"/>
    </row>
    <row r="70" spans="1:11" ht="12.75">
      <c r="A70" s="90">
        <v>12</v>
      </c>
      <c r="B70" s="141">
        <f>+'DRESSAGE DIV A'!B70</f>
        <v>0</v>
      </c>
      <c r="C70" s="141">
        <f>+'DRESSAGE DIV A'!C70</f>
        <v>56</v>
      </c>
      <c r="D70" s="141">
        <f>+'DRESSAGE DIV A'!D70</f>
        <v>0</v>
      </c>
      <c r="E70" s="141">
        <f>+'DRESSAGE DIV A'!E70</f>
        <v>0</v>
      </c>
      <c r="F70" s="141">
        <f>+'DRESSAGE DIV A'!F70</f>
        <v>0</v>
      </c>
      <c r="G70" s="229">
        <f>+'DRESSAGE DIV A'!N70</f>
        <v>0</v>
      </c>
      <c r="H70" s="229">
        <f>+'DRESSAGE DIV A'!P70</f>
        <v>0</v>
      </c>
      <c r="K70" s="230">
        <f>AVERAGE(G70:H70)</f>
        <v>0</v>
      </c>
    </row>
    <row r="71" spans="3:11" ht="12.75">
      <c r="C71" s="141">
        <f>+'DRESSAGE DIV A'!C71</f>
        <v>57</v>
      </c>
      <c r="D71" s="141">
        <f>+'DRESSAGE DIV A'!D71</f>
        <v>0</v>
      </c>
      <c r="E71" s="141">
        <f>+'DRESSAGE DIV A'!E71</f>
        <v>0</v>
      </c>
      <c r="F71" s="141">
        <f>+'DRESSAGE DIV A'!F71</f>
        <v>0</v>
      </c>
      <c r="G71" s="229">
        <f>+'DRESSAGE DIV A'!N71</f>
        <v>0</v>
      </c>
      <c r="H71" s="229">
        <f>+'DRESSAGE DIV A'!P71</f>
        <v>0</v>
      </c>
      <c r="K71" s="230">
        <f>AVERAGE(G71:H71)</f>
        <v>0</v>
      </c>
    </row>
    <row r="72" spans="3:11" ht="12.75">
      <c r="C72" s="141">
        <f>+'DRESSAGE DIV A'!C72</f>
        <v>58</v>
      </c>
      <c r="D72" s="141">
        <f>+'DRESSAGE DIV A'!D72</f>
        <v>0</v>
      </c>
      <c r="E72" s="141">
        <f>+'DRESSAGE DIV A'!E72</f>
        <v>0</v>
      </c>
      <c r="F72" s="141">
        <f>+'DRESSAGE DIV A'!F72</f>
        <v>0</v>
      </c>
      <c r="G72" s="229">
        <f>+'DRESSAGE DIV A'!N72</f>
        <v>0</v>
      </c>
      <c r="H72" s="229">
        <f>+'DRESSAGE DIV A'!P72</f>
        <v>0</v>
      </c>
      <c r="K72" s="230">
        <f>AVERAGE(G72:H72)</f>
        <v>0</v>
      </c>
    </row>
    <row r="73" spans="3:11" ht="12.75">
      <c r="C73" s="141">
        <f>+'DRESSAGE DIV A'!C73</f>
        <v>59</v>
      </c>
      <c r="D73" s="141">
        <f>+'DRESSAGE DIV A'!D73</f>
        <v>0</v>
      </c>
      <c r="E73" s="141">
        <f>+'DRESSAGE DIV A'!E73</f>
        <v>0</v>
      </c>
      <c r="F73" s="141">
        <f>+'DRESSAGE DIV A'!F73</f>
        <v>0</v>
      </c>
      <c r="G73" s="229">
        <f>+'DRESSAGE DIV A'!N73</f>
        <v>0</v>
      </c>
      <c r="H73" s="229">
        <f>+'DRESSAGE DIV A'!P73</f>
        <v>0</v>
      </c>
      <c r="K73" s="230">
        <f>AVERAGE(G73:H73)</f>
        <v>0</v>
      </c>
    </row>
    <row r="74" spans="3:8" ht="12.75">
      <c r="C74" s="141">
        <f>+'DRESSAGE DIV A'!C74</f>
        <v>60</v>
      </c>
      <c r="D74" s="141">
        <f>+'DRESSAGE DIV A'!D74</f>
        <v>0</v>
      </c>
      <c r="E74" s="141" t="str">
        <f>+'DRESSAGE DIV A'!E74</f>
        <v>  Stable Manager</v>
      </c>
      <c r="F74" s="141">
        <f>+'DRESSAGE DIV A'!F74</f>
        <v>0</v>
      </c>
      <c r="G74" s="229"/>
      <c r="H74" s="229"/>
    </row>
    <row r="75" spans="2:8" ht="12.75">
      <c r="B75" s="231"/>
      <c r="C75" s="232"/>
      <c r="D75" s="231"/>
      <c r="E75" s="231"/>
      <c r="F75" s="232"/>
      <c r="G75" s="233"/>
      <c r="H75" s="233"/>
    </row>
    <row r="76" spans="1:11" ht="12.75">
      <c r="A76" s="90">
        <v>13</v>
      </c>
      <c r="B76" s="141">
        <f>+'DRESSAGE DIV A'!B76</f>
        <v>0</v>
      </c>
      <c r="C76" s="141">
        <f>+'DRESSAGE DIV A'!C76</f>
        <v>61</v>
      </c>
      <c r="D76" s="141">
        <f>+'DRESSAGE DIV A'!D76</f>
        <v>0</v>
      </c>
      <c r="E76" s="141">
        <f>+'DRESSAGE DIV A'!E76</f>
        <v>0</v>
      </c>
      <c r="F76" s="141">
        <f>+'DRESSAGE DIV A'!F76</f>
        <v>0</v>
      </c>
      <c r="G76" s="229">
        <f>+'DRESSAGE DIV A'!N76</f>
        <v>0</v>
      </c>
      <c r="H76" s="229">
        <f>+'DRESSAGE DIV A'!P76</f>
        <v>0</v>
      </c>
      <c r="K76" s="230">
        <f>AVERAGE(G76:H76)</f>
        <v>0</v>
      </c>
    </row>
    <row r="77" spans="3:11" ht="12.75">
      <c r="C77" s="141">
        <f>+'DRESSAGE DIV A'!C77</f>
        <v>62</v>
      </c>
      <c r="D77" s="141">
        <f>+'DRESSAGE DIV A'!D77</f>
        <v>0</v>
      </c>
      <c r="E77" s="141">
        <f>+'DRESSAGE DIV A'!E77</f>
        <v>0</v>
      </c>
      <c r="F77" s="141">
        <f>+'DRESSAGE DIV A'!F77</f>
        <v>0</v>
      </c>
      <c r="G77" s="229">
        <f>+'DRESSAGE DIV A'!N77</f>
        <v>0</v>
      </c>
      <c r="H77" s="229">
        <f>+'DRESSAGE DIV A'!P77</f>
        <v>0</v>
      </c>
      <c r="K77" s="230">
        <f>AVERAGE(G77:H77)</f>
        <v>0</v>
      </c>
    </row>
    <row r="78" spans="3:11" ht="12.75">
      <c r="C78" s="141">
        <f>+'DRESSAGE DIV A'!C78</f>
        <v>63</v>
      </c>
      <c r="D78" s="141">
        <f>+'DRESSAGE DIV A'!D78</f>
        <v>0</v>
      </c>
      <c r="E78" s="141">
        <f>+'DRESSAGE DIV A'!E78</f>
        <v>0</v>
      </c>
      <c r="F78" s="141">
        <f>+'DRESSAGE DIV A'!F78</f>
        <v>0</v>
      </c>
      <c r="G78" s="229">
        <f>+'DRESSAGE DIV A'!N78</f>
        <v>0</v>
      </c>
      <c r="H78" s="229">
        <f>+'DRESSAGE DIV A'!P78</f>
        <v>0</v>
      </c>
      <c r="K78" s="230">
        <f>AVERAGE(G78:H78)</f>
        <v>0</v>
      </c>
    </row>
    <row r="79" spans="3:11" ht="12.75">
      <c r="C79" s="141">
        <f>+'DRESSAGE DIV A'!C79</f>
        <v>64</v>
      </c>
      <c r="D79" s="141">
        <f>+'DRESSAGE DIV A'!D79</f>
        <v>0</v>
      </c>
      <c r="E79" s="141">
        <f>+'DRESSAGE DIV A'!E79</f>
        <v>0</v>
      </c>
      <c r="F79" s="141">
        <f>+'DRESSAGE DIV A'!F79</f>
        <v>0</v>
      </c>
      <c r="G79" s="229">
        <f>+'DRESSAGE DIV A'!N79</f>
        <v>0</v>
      </c>
      <c r="H79" s="229">
        <f>+'DRESSAGE DIV A'!P79</f>
        <v>0</v>
      </c>
      <c r="K79" s="230">
        <f>AVERAGE(G79:H79)</f>
        <v>0</v>
      </c>
    </row>
    <row r="80" spans="3:8" ht="12.75">
      <c r="C80" s="141">
        <f>+'DRESSAGE DIV A'!C80</f>
        <v>65</v>
      </c>
      <c r="D80" s="141">
        <f>+'DRESSAGE DIV A'!D80</f>
        <v>0</v>
      </c>
      <c r="E80" s="141">
        <f>+'DRESSAGE DIV A'!E80</f>
        <v>0</v>
      </c>
      <c r="F80" s="141">
        <f>+'DRESSAGE DIV A'!F80</f>
        <v>0</v>
      </c>
      <c r="G80" s="229">
        <f>+'DRESSAGE DIV A'!T80</f>
        <v>0</v>
      </c>
      <c r="H80" s="229">
        <f>+'DRESSAGE DIV A'!U80</f>
        <v>0</v>
      </c>
    </row>
    <row r="85" spans="3:6" ht="12.75">
      <c r="C85" s="159"/>
      <c r="F85" s="159"/>
    </row>
  </sheetData>
  <printOptions/>
  <pageMargins left="0.4" right="0.25" top="0.52" bottom="0.7" header="0.23" footer="0.5"/>
  <pageSetup horizontalDpi="600" verticalDpi="600" orientation="portrait" scale="93" r:id="rId1"/>
  <rowBreaks count="1" manualBreakCount="1">
    <brk id="38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H4" sqref="H4:L74"/>
    </sheetView>
  </sheetViews>
  <sheetFormatPr defaultColWidth="9.140625" defaultRowHeight="12.75"/>
  <cols>
    <col min="1" max="1" width="6.140625" style="90" bestFit="1" customWidth="1"/>
    <col min="2" max="2" width="19.57421875" style="0" bestFit="1" customWidth="1"/>
    <col min="3" max="3" width="11.00390625" style="0" customWidth="1"/>
    <col min="4" max="4" width="7.140625" style="72" bestFit="1" customWidth="1"/>
    <col min="5" max="5" width="6.28125" style="72" bestFit="1" customWidth="1"/>
    <col min="6" max="6" width="9.7109375" style="0" customWidth="1"/>
    <col min="8" max="8" width="16.28125" style="0" customWidth="1"/>
    <col min="10" max="10" width="15.7109375" style="0" customWidth="1"/>
    <col min="11" max="11" width="10.00390625" style="0" bestFit="1" customWidth="1"/>
    <col min="12" max="12" width="13.421875" style="0" bestFit="1" customWidth="1"/>
  </cols>
  <sheetData>
    <row r="1" ht="12.75">
      <c r="A1"/>
    </row>
    <row r="2" spans="1:5" ht="17.25">
      <c r="A2" s="291" t="s">
        <v>269</v>
      </c>
      <c r="B2" s="291"/>
      <c r="C2" s="291"/>
      <c r="D2" s="291"/>
      <c r="E2" s="291"/>
    </row>
    <row r="3" spans="1:12" ht="26.25">
      <c r="A3" s="129" t="s">
        <v>131</v>
      </c>
      <c r="B3" s="129" t="s">
        <v>3</v>
      </c>
      <c r="C3" s="130" t="s">
        <v>270</v>
      </c>
      <c r="D3" s="129" t="s">
        <v>158</v>
      </c>
      <c r="E3" s="130" t="s">
        <v>268</v>
      </c>
      <c r="G3" t="s">
        <v>131</v>
      </c>
      <c r="H3" t="s">
        <v>3</v>
      </c>
      <c r="I3" t="s">
        <v>259</v>
      </c>
      <c r="J3" t="s">
        <v>186</v>
      </c>
      <c r="K3" t="s">
        <v>26</v>
      </c>
      <c r="L3" t="s">
        <v>28</v>
      </c>
    </row>
    <row r="4" spans="1:7" ht="13.5" customHeight="1">
      <c r="A4" s="129">
        <v>1</v>
      </c>
      <c r="B4" s="132"/>
      <c r="C4" s="132"/>
      <c r="D4" s="131"/>
      <c r="E4" s="131"/>
      <c r="G4">
        <v>1</v>
      </c>
    </row>
    <row r="5" spans="1:5" ht="13.5" customHeight="1">
      <c r="A5" s="129"/>
      <c r="B5" s="132"/>
      <c r="C5" s="132"/>
      <c r="D5" s="131"/>
      <c r="E5" s="131"/>
    </row>
    <row r="6" spans="1:5" ht="13.5" customHeight="1">
      <c r="A6" s="129"/>
      <c r="B6" s="132"/>
      <c r="C6" s="132"/>
      <c r="D6" s="131"/>
      <c r="E6" s="131"/>
    </row>
    <row r="7" spans="1:5" ht="13.5" customHeight="1">
      <c r="A7" s="129"/>
      <c r="B7" s="132"/>
      <c r="C7" s="132"/>
      <c r="D7" s="131"/>
      <c r="E7" s="131"/>
    </row>
    <row r="8" spans="1:5" ht="13.5" customHeight="1">
      <c r="A8" s="129"/>
      <c r="B8" s="132"/>
      <c r="C8" s="132"/>
      <c r="D8" s="131"/>
      <c r="E8" s="131"/>
    </row>
    <row r="9" spans="1:5" ht="13.5" customHeight="1">
      <c r="A9" s="129"/>
      <c r="B9" s="132"/>
      <c r="C9" s="132"/>
      <c r="D9" s="131"/>
      <c r="E9" s="131"/>
    </row>
    <row r="10" spans="1:7" ht="13.5" customHeight="1">
      <c r="A10" s="129">
        <v>2</v>
      </c>
      <c r="B10" s="132"/>
      <c r="C10" s="132"/>
      <c r="D10" s="131"/>
      <c r="E10" s="131"/>
      <c r="G10">
        <v>2</v>
      </c>
    </row>
    <row r="11" spans="1:5" ht="13.5" customHeight="1">
      <c r="A11" s="129"/>
      <c r="B11" s="132"/>
      <c r="C11" s="132"/>
      <c r="D11" s="131"/>
      <c r="E11" s="131"/>
    </row>
    <row r="12" spans="1:5" ht="13.5" customHeight="1">
      <c r="A12" s="129"/>
      <c r="B12" s="132"/>
      <c r="C12" s="132"/>
      <c r="D12" s="131"/>
      <c r="E12" s="131"/>
    </row>
    <row r="13" spans="1:5" ht="13.5" customHeight="1">
      <c r="A13" s="129"/>
      <c r="B13" s="132"/>
      <c r="C13" s="132"/>
      <c r="D13" s="131"/>
      <c r="E13" s="131"/>
    </row>
    <row r="14" spans="1:5" ht="13.5" customHeight="1">
      <c r="A14" s="129"/>
      <c r="B14" s="132"/>
      <c r="C14" s="132"/>
      <c r="D14" s="131"/>
      <c r="E14" s="131"/>
    </row>
    <row r="15" spans="1:5" ht="13.5" customHeight="1">
      <c r="A15" s="129"/>
      <c r="B15" s="132"/>
      <c r="C15" s="132"/>
      <c r="D15" s="131"/>
      <c r="E15" s="131"/>
    </row>
    <row r="16" spans="1:7" ht="13.5" customHeight="1">
      <c r="A16" s="129">
        <v>3</v>
      </c>
      <c r="B16" s="132"/>
      <c r="C16" s="132"/>
      <c r="D16" s="131"/>
      <c r="E16" s="131"/>
      <c r="G16">
        <v>3</v>
      </c>
    </row>
    <row r="17" spans="1:15" s="85" customFormat="1" ht="13.5" customHeight="1">
      <c r="A17" s="129"/>
      <c r="B17" s="132"/>
      <c r="C17" s="132"/>
      <c r="D17" s="131"/>
      <c r="E17" s="131"/>
      <c r="F17"/>
      <c r="G17"/>
      <c r="H17"/>
      <c r="I17"/>
      <c r="J17"/>
      <c r="K17"/>
      <c r="L17"/>
      <c r="M17"/>
      <c r="N17"/>
      <c r="O17"/>
    </row>
    <row r="18" spans="1:15" s="85" customFormat="1" ht="13.5" customHeight="1">
      <c r="A18" s="129"/>
      <c r="B18" s="132"/>
      <c r="C18" s="132"/>
      <c r="D18" s="131"/>
      <c r="E18" s="131"/>
      <c r="F18"/>
      <c r="G18"/>
      <c r="H18"/>
      <c r="I18"/>
      <c r="J18"/>
      <c r="K18"/>
      <c r="L18"/>
      <c r="M18"/>
      <c r="N18"/>
      <c r="O18"/>
    </row>
    <row r="19" spans="1:5" ht="13.5" customHeight="1">
      <c r="A19" s="129"/>
      <c r="B19" s="132"/>
      <c r="C19" s="132"/>
      <c r="D19" s="131"/>
      <c r="E19" s="131"/>
    </row>
    <row r="20" spans="1:5" ht="13.5" customHeight="1">
      <c r="A20" s="129"/>
      <c r="B20" s="132"/>
      <c r="C20" s="132"/>
      <c r="D20" s="131"/>
      <c r="E20" s="131"/>
    </row>
    <row r="21" spans="1:5" ht="13.5" customHeight="1">
      <c r="A21" s="129"/>
      <c r="B21" s="132"/>
      <c r="C21" s="132"/>
      <c r="D21" s="131"/>
      <c r="E21" s="131"/>
    </row>
    <row r="22" spans="1:7" ht="13.5" customHeight="1">
      <c r="A22" s="129">
        <v>4</v>
      </c>
      <c r="B22" s="132"/>
      <c r="C22" s="132"/>
      <c r="D22" s="131"/>
      <c r="E22" s="131"/>
      <c r="G22">
        <v>4</v>
      </c>
    </row>
    <row r="23" spans="1:5" ht="13.5" customHeight="1">
      <c r="A23" s="129"/>
      <c r="B23" s="132"/>
      <c r="C23" s="132"/>
      <c r="D23" s="131"/>
      <c r="E23" s="131"/>
    </row>
    <row r="24" spans="1:5" ht="13.5" customHeight="1">
      <c r="A24" s="129"/>
      <c r="B24" s="132"/>
      <c r="C24" s="132"/>
      <c r="D24" s="131"/>
      <c r="E24" s="131"/>
    </row>
    <row r="25" spans="1:5" ht="13.5" customHeight="1">
      <c r="A25" s="129"/>
      <c r="B25" s="132"/>
      <c r="C25" s="132"/>
      <c r="D25" s="131"/>
      <c r="E25" s="131"/>
    </row>
    <row r="26" spans="1:5" ht="13.5" customHeight="1">
      <c r="A26" s="129"/>
      <c r="B26" s="132"/>
      <c r="C26" s="132"/>
      <c r="D26" s="131"/>
      <c r="E26" s="131"/>
    </row>
    <row r="27" spans="1:5" ht="13.5" customHeight="1">
      <c r="A27" s="129"/>
      <c r="B27" s="132"/>
      <c r="C27" s="132"/>
      <c r="D27" s="131"/>
      <c r="E27" s="131"/>
    </row>
    <row r="28" spans="1:7" ht="13.5" customHeight="1">
      <c r="A28" s="129">
        <v>5</v>
      </c>
      <c r="B28" s="132"/>
      <c r="C28" s="132"/>
      <c r="D28" s="131"/>
      <c r="E28" s="131"/>
      <c r="G28">
        <v>5</v>
      </c>
    </row>
    <row r="29" spans="1:5" ht="13.5" customHeight="1">
      <c r="A29" s="129"/>
      <c r="B29" s="132"/>
      <c r="C29" s="132"/>
      <c r="D29" s="131"/>
      <c r="E29" s="131"/>
    </row>
    <row r="30" spans="1:5" ht="13.5" customHeight="1">
      <c r="A30" s="129"/>
      <c r="B30" s="132"/>
      <c r="C30" s="132"/>
      <c r="D30" s="131"/>
      <c r="E30" s="131"/>
    </row>
    <row r="31" spans="1:5" ht="13.5" customHeight="1">
      <c r="A31" s="129"/>
      <c r="B31" s="132"/>
      <c r="C31" s="132"/>
      <c r="D31" s="131"/>
      <c r="E31" s="131"/>
    </row>
    <row r="32" spans="1:5" ht="13.5" customHeight="1">
      <c r="A32" s="129"/>
      <c r="B32" s="132"/>
      <c r="C32" s="132"/>
      <c r="D32" s="131"/>
      <c r="E32" s="131"/>
    </row>
    <row r="33" spans="1:5" ht="13.5" customHeight="1">
      <c r="A33" s="129"/>
      <c r="B33" s="132"/>
      <c r="C33" s="132"/>
      <c r="D33" s="131"/>
      <c r="E33" s="131"/>
    </row>
    <row r="34" spans="1:7" ht="13.5" customHeight="1">
      <c r="A34" s="129">
        <v>6</v>
      </c>
      <c r="B34" s="132"/>
      <c r="C34" s="132"/>
      <c r="D34" s="131"/>
      <c r="E34" s="131"/>
      <c r="G34">
        <v>6</v>
      </c>
    </row>
    <row r="35" spans="1:5" ht="13.5" customHeight="1">
      <c r="A35" s="129"/>
      <c r="B35" s="132"/>
      <c r="C35" s="132"/>
      <c r="D35" s="131"/>
      <c r="E35" s="131"/>
    </row>
    <row r="36" spans="1:5" ht="13.5" customHeight="1">
      <c r="A36" s="129"/>
      <c r="B36" s="132"/>
      <c r="C36" s="132"/>
      <c r="D36" s="131"/>
      <c r="E36" s="131"/>
    </row>
    <row r="37" spans="1:5" ht="13.5" customHeight="1">
      <c r="A37" s="129"/>
      <c r="B37" s="132"/>
      <c r="C37" s="132"/>
      <c r="D37" s="131"/>
      <c r="E37" s="131"/>
    </row>
    <row r="38" spans="1:5" ht="13.5" customHeight="1">
      <c r="A38" s="129"/>
      <c r="B38" s="132"/>
      <c r="C38" s="132"/>
      <c r="D38" s="131"/>
      <c r="E38" s="131"/>
    </row>
    <row r="39" spans="1:5" ht="13.5" customHeight="1">
      <c r="A39" s="129"/>
      <c r="B39" s="132"/>
      <c r="C39" s="132"/>
      <c r="D39" s="131"/>
      <c r="E39" s="131"/>
    </row>
    <row r="40" spans="1:7" ht="13.5" customHeight="1">
      <c r="A40" s="129">
        <v>7</v>
      </c>
      <c r="B40" s="132"/>
      <c r="C40" s="132"/>
      <c r="D40" s="131"/>
      <c r="E40" s="131"/>
      <c r="G40">
        <v>7</v>
      </c>
    </row>
    <row r="41" spans="1:5" ht="13.5" customHeight="1">
      <c r="A41" s="129"/>
      <c r="B41" s="132"/>
      <c r="C41" s="132"/>
      <c r="D41" s="131"/>
      <c r="E41" s="131"/>
    </row>
    <row r="42" spans="1:5" ht="13.5" customHeight="1">
      <c r="A42" s="129"/>
      <c r="B42" s="132"/>
      <c r="C42" s="132"/>
      <c r="D42" s="131"/>
      <c r="E42" s="131"/>
    </row>
    <row r="43" spans="1:5" ht="13.5" customHeight="1">
      <c r="A43" s="129"/>
      <c r="B43" s="132"/>
      <c r="C43" s="132"/>
      <c r="D43" s="131"/>
      <c r="E43" s="131"/>
    </row>
    <row r="44" spans="1:5" ht="13.5" customHeight="1">
      <c r="A44" s="129"/>
      <c r="B44" s="132"/>
      <c r="C44" s="132"/>
      <c r="D44" s="131"/>
      <c r="E44" s="131"/>
    </row>
    <row r="45" spans="1:5" ht="13.5" customHeight="1">
      <c r="A45" s="129"/>
      <c r="B45" s="132"/>
      <c r="C45" s="132"/>
      <c r="D45" s="131"/>
      <c r="E45" s="131"/>
    </row>
    <row r="46" spans="1:7" ht="13.5" customHeight="1">
      <c r="A46" s="129">
        <v>8</v>
      </c>
      <c r="B46" s="132"/>
      <c r="C46" s="132"/>
      <c r="D46" s="131"/>
      <c r="E46" s="131"/>
      <c r="G46">
        <v>8</v>
      </c>
    </row>
    <row r="47" spans="1:5" ht="13.5" customHeight="1">
      <c r="A47" s="129"/>
      <c r="B47" s="132"/>
      <c r="C47" s="132"/>
      <c r="D47" s="131"/>
      <c r="E47" s="131"/>
    </row>
    <row r="48" spans="1:5" ht="13.5" customHeight="1">
      <c r="A48" s="129"/>
      <c r="B48" s="132"/>
      <c r="C48" s="132"/>
      <c r="D48" s="131"/>
      <c r="E48" s="131"/>
    </row>
    <row r="49" spans="1:5" ht="13.5" customHeight="1">
      <c r="A49" s="129"/>
      <c r="B49" s="132"/>
      <c r="C49" s="132"/>
      <c r="D49" s="131"/>
      <c r="E49" s="131"/>
    </row>
    <row r="50" spans="1:5" ht="13.5" customHeight="1">
      <c r="A50" s="129"/>
      <c r="B50" s="132"/>
      <c r="C50" s="132"/>
      <c r="D50" s="131"/>
      <c r="E50" s="131"/>
    </row>
    <row r="51" spans="1:5" ht="13.5" customHeight="1">
      <c r="A51" s="129"/>
      <c r="B51" s="132"/>
      <c r="C51" s="132"/>
      <c r="D51" s="131"/>
      <c r="E51" s="131"/>
    </row>
    <row r="52" spans="1:7" ht="13.5" customHeight="1">
      <c r="A52" s="129">
        <v>9</v>
      </c>
      <c r="B52" s="132"/>
      <c r="C52" s="132"/>
      <c r="D52" s="131"/>
      <c r="E52" s="131"/>
      <c r="G52">
        <v>9</v>
      </c>
    </row>
    <row r="53" spans="1:5" ht="13.5" customHeight="1">
      <c r="A53" s="129"/>
      <c r="B53" s="132"/>
      <c r="C53" s="132"/>
      <c r="D53" s="131"/>
      <c r="E53" s="131"/>
    </row>
    <row r="54" spans="1:5" ht="13.5" customHeight="1">
      <c r="A54" s="129"/>
      <c r="B54" s="132"/>
      <c r="C54" s="132"/>
      <c r="D54" s="131"/>
      <c r="E54" s="131"/>
    </row>
    <row r="55" spans="1:5" ht="13.5" customHeight="1">
      <c r="A55" s="129"/>
      <c r="B55" s="132"/>
      <c r="C55" s="132"/>
      <c r="D55" s="131"/>
      <c r="E55" s="131"/>
    </row>
    <row r="56" spans="1:5" ht="13.5" customHeight="1">
      <c r="A56" s="129"/>
      <c r="B56" s="132"/>
      <c r="C56" s="132"/>
      <c r="D56" s="131"/>
      <c r="E56" s="131"/>
    </row>
    <row r="57" spans="1:5" ht="13.5" customHeight="1">
      <c r="A57" s="129"/>
      <c r="B57" s="132"/>
      <c r="C57" s="132"/>
      <c r="D57" s="131"/>
      <c r="E57" s="131"/>
    </row>
    <row r="58" spans="1:7" ht="13.5" customHeight="1">
      <c r="A58" s="129">
        <v>10</v>
      </c>
      <c r="B58" s="132"/>
      <c r="C58" s="132"/>
      <c r="D58" s="131"/>
      <c r="E58" s="131"/>
      <c r="G58">
        <v>10</v>
      </c>
    </row>
    <row r="59" spans="1:5" ht="13.5" customHeight="1">
      <c r="A59" s="129"/>
      <c r="B59" s="132"/>
      <c r="C59" s="132"/>
      <c r="D59" s="131"/>
      <c r="E59" s="131"/>
    </row>
    <row r="60" spans="1:5" ht="13.5" customHeight="1">
      <c r="A60" s="129"/>
      <c r="B60" s="132"/>
      <c r="C60" s="132"/>
      <c r="D60" s="131"/>
      <c r="E60" s="131"/>
    </row>
    <row r="61" spans="1:5" ht="13.5" customHeight="1">
      <c r="A61" s="129"/>
      <c r="B61" s="132"/>
      <c r="C61" s="132"/>
      <c r="D61" s="131"/>
      <c r="E61" s="131"/>
    </row>
    <row r="62" spans="1:5" ht="13.5" customHeight="1">
      <c r="A62" s="129"/>
      <c r="B62" s="132"/>
      <c r="C62" s="132"/>
      <c r="D62" s="131"/>
      <c r="E62" s="131"/>
    </row>
    <row r="63" spans="1:5" ht="13.5" customHeight="1">
      <c r="A63" s="129"/>
      <c r="B63" s="132"/>
      <c r="C63" s="132"/>
      <c r="D63" s="131"/>
      <c r="E63" s="131"/>
    </row>
    <row r="64" spans="1:7" ht="13.5" customHeight="1">
      <c r="A64" s="129">
        <v>11</v>
      </c>
      <c r="B64" s="132"/>
      <c r="C64" s="132"/>
      <c r="D64" s="131"/>
      <c r="E64" s="131"/>
      <c r="G64">
        <v>11</v>
      </c>
    </row>
    <row r="65" spans="1:5" ht="13.5" customHeight="1">
      <c r="A65" s="129"/>
      <c r="B65" s="132"/>
      <c r="C65" s="132"/>
      <c r="D65" s="131"/>
      <c r="E65" s="131"/>
    </row>
    <row r="66" spans="1:5" ht="13.5" customHeight="1">
      <c r="A66" s="129"/>
      <c r="B66" s="132"/>
      <c r="C66" s="132"/>
      <c r="D66" s="131"/>
      <c r="E66" s="131"/>
    </row>
    <row r="67" spans="1:5" ht="13.5" customHeight="1">
      <c r="A67" s="129"/>
      <c r="B67" s="132"/>
      <c r="C67" s="132"/>
      <c r="D67" s="131"/>
      <c r="E67" s="131"/>
    </row>
    <row r="68" spans="1:5" ht="13.5" customHeight="1">
      <c r="A68" s="129"/>
      <c r="B68" s="132"/>
      <c r="C68" s="132"/>
      <c r="D68" s="131"/>
      <c r="E68" s="131"/>
    </row>
    <row r="69" spans="1:5" ht="13.5" customHeight="1">
      <c r="A69" s="129"/>
      <c r="B69" s="132"/>
      <c r="C69" s="132"/>
      <c r="D69" s="131"/>
      <c r="E69" s="131"/>
    </row>
    <row r="70" spans="1:7" ht="13.5" customHeight="1">
      <c r="A70" s="129">
        <v>12</v>
      </c>
      <c r="B70" s="132"/>
      <c r="C70" s="132"/>
      <c r="D70" s="131"/>
      <c r="E70" s="131"/>
      <c r="G70">
        <v>12</v>
      </c>
    </row>
    <row r="71" spans="1:5" ht="13.5" customHeight="1">
      <c r="A71" s="129"/>
      <c r="B71" s="132"/>
      <c r="C71" s="132"/>
      <c r="D71" s="131"/>
      <c r="E71" s="131"/>
    </row>
    <row r="72" spans="1:5" ht="13.5" customHeight="1">
      <c r="A72" s="129"/>
      <c r="B72" s="132"/>
      <c r="C72" s="132"/>
      <c r="D72" s="131"/>
      <c r="E72" s="131"/>
    </row>
    <row r="73" spans="1:5" ht="13.5" customHeight="1">
      <c r="A73" s="129"/>
      <c r="B73" s="132"/>
      <c r="C73" s="132"/>
      <c r="D73" s="131"/>
      <c r="E73" s="131"/>
    </row>
    <row r="74" spans="1:5" ht="13.5" customHeight="1">
      <c r="A74" s="129"/>
      <c r="B74" s="132"/>
      <c r="C74" s="132"/>
      <c r="D74" s="131"/>
      <c r="E74" s="131"/>
    </row>
    <row r="75" ht="13.5" customHeight="1"/>
  </sheetData>
  <mergeCells count="1">
    <mergeCell ref="A2:E2"/>
  </mergeCells>
  <printOptions/>
  <pageMargins left="0.17" right="0.25" top="0.59" bottom="0.46" header="0.21" footer="0.26"/>
  <pageSetup horizontalDpi="600" verticalDpi="600" orientation="portrait" scale="77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Q25" sqref="Q25"/>
    </sheetView>
  </sheetViews>
  <sheetFormatPr defaultColWidth="9.140625" defaultRowHeight="12.75"/>
  <cols>
    <col min="2" max="2" width="6.421875" style="0" bestFit="1" customWidth="1"/>
    <col min="3" max="3" width="6.57421875" style="0" bestFit="1" customWidth="1"/>
    <col min="4" max="4" width="9.28125" style="0" bestFit="1" customWidth="1"/>
    <col min="5" max="5" width="6.421875" style="0" bestFit="1" customWidth="1"/>
    <col min="6" max="6" width="6.57421875" style="0" bestFit="1" customWidth="1"/>
    <col min="8" max="8" width="6.421875" style="0" bestFit="1" customWidth="1"/>
    <col min="9" max="9" width="6.57421875" style="0" bestFit="1" customWidth="1"/>
    <col min="11" max="11" width="4.8515625" style="0" bestFit="1" customWidth="1"/>
    <col min="12" max="12" width="6.57421875" style="0" bestFit="1" customWidth="1"/>
    <col min="14" max="14" width="4.8515625" style="0" bestFit="1" customWidth="1"/>
    <col min="15" max="15" width="6.57421875" style="0" bestFit="1" customWidth="1"/>
    <col min="17" max="17" width="4.8515625" style="0" bestFit="1" customWidth="1"/>
    <col min="20" max="20" width="6.28125" style="0" bestFit="1" customWidth="1"/>
    <col min="21" max="21" width="6.57421875" style="0" bestFit="1" customWidth="1"/>
  </cols>
  <sheetData>
    <row r="2" spans="2:24" ht="12.75">
      <c r="B2" t="s">
        <v>253</v>
      </c>
      <c r="C2">
        <v>160</v>
      </c>
      <c r="E2" t="s">
        <v>256</v>
      </c>
      <c r="F2">
        <v>160</v>
      </c>
      <c r="H2" t="s">
        <v>271</v>
      </c>
      <c r="I2">
        <v>200</v>
      </c>
      <c r="K2" t="s">
        <v>176</v>
      </c>
      <c r="L2">
        <v>240</v>
      </c>
      <c r="N2" t="s">
        <v>177</v>
      </c>
      <c r="O2">
        <v>280</v>
      </c>
      <c r="Q2" t="s">
        <v>179</v>
      </c>
      <c r="R2">
        <v>250</v>
      </c>
      <c r="T2" t="s">
        <v>257</v>
      </c>
      <c r="U2">
        <v>290</v>
      </c>
      <c r="W2" t="s">
        <v>258</v>
      </c>
      <c r="X2">
        <v>370</v>
      </c>
    </row>
    <row r="4" spans="2:23" ht="12.75">
      <c r="B4">
        <v>7</v>
      </c>
      <c r="E4">
        <v>7</v>
      </c>
      <c r="H4">
        <v>8</v>
      </c>
      <c r="K4">
        <v>6.5</v>
      </c>
      <c r="N4">
        <v>8</v>
      </c>
      <c r="Q4">
        <v>7.5</v>
      </c>
      <c r="T4">
        <v>7</v>
      </c>
      <c r="W4">
        <v>8</v>
      </c>
    </row>
    <row r="5" spans="2:23" ht="12.75">
      <c r="B5">
        <v>8</v>
      </c>
      <c r="E5">
        <v>7</v>
      </c>
      <c r="H5">
        <v>7</v>
      </c>
      <c r="K5">
        <v>7</v>
      </c>
      <c r="N5">
        <v>7</v>
      </c>
      <c r="Q5">
        <v>6</v>
      </c>
      <c r="T5">
        <v>6</v>
      </c>
      <c r="W5">
        <v>7</v>
      </c>
    </row>
    <row r="6" spans="2:23" ht="12.75">
      <c r="B6">
        <v>7</v>
      </c>
      <c r="E6">
        <v>6.5</v>
      </c>
      <c r="H6">
        <v>8</v>
      </c>
      <c r="K6">
        <v>6.5</v>
      </c>
      <c r="N6">
        <v>7</v>
      </c>
      <c r="Q6">
        <v>11</v>
      </c>
      <c r="T6">
        <v>6</v>
      </c>
      <c r="W6">
        <v>7</v>
      </c>
    </row>
    <row r="7" spans="2:23" ht="12.75">
      <c r="B7">
        <v>6.5</v>
      </c>
      <c r="E7">
        <v>8</v>
      </c>
      <c r="H7">
        <v>6.5</v>
      </c>
      <c r="K7">
        <v>7</v>
      </c>
      <c r="N7">
        <v>6</v>
      </c>
      <c r="Q7">
        <v>5.5</v>
      </c>
      <c r="T7">
        <v>11</v>
      </c>
      <c r="W7">
        <v>10</v>
      </c>
    </row>
    <row r="8" spans="2:23" ht="12.75">
      <c r="B8">
        <v>6</v>
      </c>
      <c r="E8">
        <v>5.5</v>
      </c>
      <c r="H8">
        <v>6</v>
      </c>
      <c r="K8">
        <v>6</v>
      </c>
      <c r="N8">
        <v>14</v>
      </c>
      <c r="Q8">
        <v>5.5</v>
      </c>
      <c r="T8">
        <v>6</v>
      </c>
      <c r="W8">
        <v>7</v>
      </c>
    </row>
    <row r="9" spans="2:23" ht="12.75">
      <c r="B9">
        <v>6.5</v>
      </c>
      <c r="E9">
        <v>6</v>
      </c>
      <c r="H9">
        <v>7.5</v>
      </c>
      <c r="K9">
        <v>10</v>
      </c>
      <c r="N9">
        <v>6.5</v>
      </c>
      <c r="Q9">
        <v>7</v>
      </c>
      <c r="T9">
        <v>12</v>
      </c>
      <c r="W9">
        <v>16</v>
      </c>
    </row>
    <row r="10" spans="2:23" ht="12.75">
      <c r="B10">
        <v>6.5</v>
      </c>
      <c r="E10">
        <v>7</v>
      </c>
      <c r="H10">
        <v>8</v>
      </c>
      <c r="K10">
        <v>6</v>
      </c>
      <c r="N10">
        <v>12</v>
      </c>
      <c r="Q10">
        <v>7</v>
      </c>
      <c r="T10">
        <v>12</v>
      </c>
      <c r="W10">
        <v>7</v>
      </c>
    </row>
    <row r="11" spans="2:23" ht="12.75">
      <c r="B11">
        <v>6.5</v>
      </c>
      <c r="E11">
        <v>6</v>
      </c>
      <c r="H11">
        <v>6.5</v>
      </c>
      <c r="K11">
        <v>12</v>
      </c>
      <c r="N11">
        <v>6.5</v>
      </c>
      <c r="Q11">
        <v>5.5</v>
      </c>
      <c r="T11">
        <v>5.5</v>
      </c>
      <c r="W11">
        <v>15</v>
      </c>
    </row>
    <row r="12" spans="1:23" ht="12.75">
      <c r="A12">
        <v>7</v>
      </c>
      <c r="B12" s="241">
        <v>7</v>
      </c>
      <c r="C12" s="241">
        <f>SUM(B4:B12)</f>
        <v>61</v>
      </c>
      <c r="E12" s="241">
        <v>7</v>
      </c>
      <c r="F12" s="241">
        <f>SUM(E4:E12)</f>
        <v>60</v>
      </c>
      <c r="H12">
        <v>6</v>
      </c>
      <c r="K12">
        <v>5.5</v>
      </c>
      <c r="N12">
        <v>12</v>
      </c>
      <c r="Q12">
        <v>5</v>
      </c>
      <c r="T12">
        <v>5.5</v>
      </c>
      <c r="W12">
        <v>8</v>
      </c>
    </row>
    <row r="13" spans="2:23" ht="12.75">
      <c r="B13">
        <v>8</v>
      </c>
      <c r="E13">
        <v>7</v>
      </c>
      <c r="H13">
        <v>7</v>
      </c>
      <c r="K13">
        <v>6.5</v>
      </c>
      <c r="N13">
        <v>7</v>
      </c>
      <c r="Q13">
        <v>6</v>
      </c>
      <c r="T13">
        <v>6</v>
      </c>
      <c r="W13">
        <v>7</v>
      </c>
    </row>
    <row r="14" spans="2:23" ht="12.75">
      <c r="B14">
        <v>6</v>
      </c>
      <c r="E14">
        <v>7</v>
      </c>
      <c r="H14">
        <v>8</v>
      </c>
      <c r="K14">
        <v>6</v>
      </c>
      <c r="N14">
        <v>6.5</v>
      </c>
      <c r="Q14">
        <v>5.5</v>
      </c>
      <c r="T14">
        <v>12</v>
      </c>
      <c r="W14">
        <v>16</v>
      </c>
    </row>
    <row r="15" spans="2:23" ht="12.75">
      <c r="B15">
        <v>10</v>
      </c>
      <c r="E15">
        <v>14</v>
      </c>
      <c r="H15">
        <v>8</v>
      </c>
      <c r="K15">
        <v>6</v>
      </c>
      <c r="N15">
        <v>7</v>
      </c>
      <c r="Q15">
        <v>10</v>
      </c>
      <c r="T15">
        <v>6</v>
      </c>
      <c r="W15">
        <v>8</v>
      </c>
    </row>
    <row r="16" spans="2:23" ht="12.75">
      <c r="B16">
        <v>8</v>
      </c>
      <c r="E16">
        <v>7</v>
      </c>
      <c r="H16" s="241">
        <v>9</v>
      </c>
      <c r="I16" s="294">
        <f>SUM(H4:H16)</f>
        <v>95.5</v>
      </c>
      <c r="K16">
        <v>6.5</v>
      </c>
      <c r="N16">
        <v>6.5</v>
      </c>
      <c r="Q16" s="241">
        <v>7.5</v>
      </c>
      <c r="R16" s="241">
        <f>SUM(Q4:Q16)</f>
        <v>89</v>
      </c>
      <c r="T16">
        <v>6</v>
      </c>
      <c r="W16">
        <v>6.5</v>
      </c>
    </row>
    <row r="17" spans="2:23" ht="12.75">
      <c r="B17">
        <v>6</v>
      </c>
      <c r="E17">
        <v>7</v>
      </c>
      <c r="H17">
        <v>8</v>
      </c>
      <c r="K17" s="241">
        <v>7</v>
      </c>
      <c r="L17" s="241">
        <f>SUM(K4:K17)</f>
        <v>98.5</v>
      </c>
      <c r="N17">
        <v>14</v>
      </c>
      <c r="Q17">
        <v>6.5</v>
      </c>
      <c r="T17">
        <v>12</v>
      </c>
      <c r="W17">
        <v>7</v>
      </c>
    </row>
    <row r="18" spans="2:23" ht="12.75">
      <c r="B18">
        <v>7</v>
      </c>
      <c r="E18">
        <v>6</v>
      </c>
      <c r="H18">
        <v>7</v>
      </c>
      <c r="K18">
        <v>6.5</v>
      </c>
      <c r="N18">
        <v>6.5</v>
      </c>
      <c r="Q18">
        <v>11</v>
      </c>
      <c r="T18">
        <v>6</v>
      </c>
      <c r="W18">
        <v>12</v>
      </c>
    </row>
    <row r="19" spans="3:23" ht="12.75">
      <c r="C19">
        <f>SUM(B4:B18)</f>
        <v>106</v>
      </c>
      <c r="F19">
        <f>SUM(E4:E18)</f>
        <v>108</v>
      </c>
      <c r="H19">
        <v>16</v>
      </c>
      <c r="K19">
        <v>11</v>
      </c>
      <c r="N19" s="241">
        <v>7</v>
      </c>
      <c r="O19" s="241">
        <f>SUM(N4:N19)</f>
        <v>133.5</v>
      </c>
      <c r="Q19">
        <v>11</v>
      </c>
      <c r="T19" s="241">
        <v>7</v>
      </c>
      <c r="U19" s="241">
        <f>SUM(T4:T19)</f>
        <v>126</v>
      </c>
      <c r="W19">
        <v>7</v>
      </c>
    </row>
    <row r="20" spans="1:23" ht="12.75">
      <c r="A20" t="s">
        <v>263</v>
      </c>
      <c r="B20" s="239">
        <v>0</v>
      </c>
      <c r="E20" s="239">
        <v>0</v>
      </c>
      <c r="H20">
        <v>8</v>
      </c>
      <c r="K20">
        <v>11</v>
      </c>
      <c r="N20">
        <v>7</v>
      </c>
      <c r="Q20">
        <v>7</v>
      </c>
      <c r="T20">
        <v>6</v>
      </c>
      <c r="W20">
        <v>16</v>
      </c>
    </row>
    <row r="21" spans="3:23" ht="12.75">
      <c r="C21">
        <f>+C19-B20</f>
        <v>106</v>
      </c>
      <c r="F21">
        <f>+F19-E20</f>
        <v>108</v>
      </c>
      <c r="H21">
        <v>7</v>
      </c>
      <c r="K21">
        <v>7</v>
      </c>
      <c r="N21">
        <v>12</v>
      </c>
      <c r="Q21">
        <v>6</v>
      </c>
      <c r="T21">
        <v>12</v>
      </c>
      <c r="W21">
        <v>7</v>
      </c>
    </row>
    <row r="22" spans="3:23" ht="12.75">
      <c r="C22">
        <f>+D19*100</f>
        <v>0</v>
      </c>
      <c r="F22">
        <f>+G19*100</f>
        <v>0</v>
      </c>
      <c r="H22">
        <v>7</v>
      </c>
      <c r="K22">
        <v>6.5</v>
      </c>
      <c r="N22">
        <v>12</v>
      </c>
      <c r="Q22">
        <v>5.5</v>
      </c>
      <c r="T22">
        <v>11</v>
      </c>
      <c r="W22">
        <v>13</v>
      </c>
    </row>
    <row r="23" spans="3:23" ht="13.5" thickBot="1">
      <c r="C23" s="185"/>
      <c r="F23" s="185"/>
      <c r="I23">
        <f>SUM(H4:H22)</f>
        <v>148.5</v>
      </c>
      <c r="K23">
        <v>6</v>
      </c>
      <c r="N23">
        <v>7</v>
      </c>
      <c r="R23">
        <f>SUM(Q4:Q22)</f>
        <v>136</v>
      </c>
      <c r="T23">
        <v>7</v>
      </c>
      <c r="W23">
        <v>6.5</v>
      </c>
    </row>
    <row r="24" spans="3:23" ht="13.5" thickBot="1">
      <c r="C24" s="242">
        <f>+C21/C2</f>
        <v>0.6625</v>
      </c>
      <c r="F24" s="242">
        <f>+F21/F2</f>
        <v>0.675</v>
      </c>
      <c r="H24" s="239">
        <v>0</v>
      </c>
      <c r="L24" s="293">
        <f>SUM(K4:K23)</f>
        <v>146.5</v>
      </c>
      <c r="N24">
        <v>7</v>
      </c>
      <c r="Q24" s="239">
        <v>2</v>
      </c>
      <c r="T24">
        <v>6</v>
      </c>
      <c r="W24">
        <v>7</v>
      </c>
    </row>
    <row r="25" spans="4:24" ht="12.75">
      <c r="D25" s="240"/>
      <c r="I25">
        <f>+I23-H24</f>
        <v>148.5</v>
      </c>
      <c r="K25" s="239">
        <v>2</v>
      </c>
      <c r="N25">
        <v>7</v>
      </c>
      <c r="R25">
        <f>+R23-Q24</f>
        <v>134</v>
      </c>
      <c r="T25">
        <v>5.5</v>
      </c>
      <c r="W25" s="241">
        <v>8.5</v>
      </c>
      <c r="X25" s="241">
        <f>SUM(W4:W25)</f>
        <v>206.5</v>
      </c>
    </row>
    <row r="26" spans="9:23" ht="13.5" thickBot="1">
      <c r="I26">
        <f>+J23*100</f>
        <v>0</v>
      </c>
      <c r="L26">
        <f>+L24-K25</f>
        <v>144.5</v>
      </c>
      <c r="O26">
        <f>SUM(N4:N25)</f>
        <v>185.5</v>
      </c>
      <c r="U26">
        <f>SUM(T4:T25)</f>
        <v>173.5</v>
      </c>
      <c r="W26">
        <v>8</v>
      </c>
    </row>
    <row r="27" spans="9:23" ht="13.5" thickBot="1">
      <c r="I27" s="185"/>
      <c r="N27" s="239">
        <v>0</v>
      </c>
      <c r="R27" s="242">
        <f>+R25/R2</f>
        <v>0.536</v>
      </c>
      <c r="T27" s="239">
        <v>0</v>
      </c>
      <c r="W27">
        <v>14</v>
      </c>
    </row>
    <row r="28" spans="9:23" ht="13.5" thickBot="1">
      <c r="I28" s="242">
        <f>+I25/I2</f>
        <v>0.7425</v>
      </c>
      <c r="L28" s="242">
        <f>+L26/L2</f>
        <v>0.6020833333333333</v>
      </c>
      <c r="O28">
        <f>+O26-N27</f>
        <v>185.5</v>
      </c>
      <c r="U28" s="242">
        <f>+U26/U2</f>
        <v>0.5982758620689655</v>
      </c>
      <c r="W28">
        <v>14</v>
      </c>
    </row>
    <row r="29" ht="13.5" thickBot="1">
      <c r="W29">
        <v>8</v>
      </c>
    </row>
    <row r="30" spans="15:23" ht="13.5" thickBot="1">
      <c r="O30" s="242">
        <f>+O28/O2</f>
        <v>0.6625</v>
      </c>
      <c r="W30">
        <v>8</v>
      </c>
    </row>
    <row r="31" spans="4:23" ht="12.75">
      <c r="D31" s="292">
        <f>144.5/240</f>
        <v>0.6020833333333333</v>
      </c>
      <c r="W31">
        <v>7</v>
      </c>
    </row>
    <row r="32" ht="12.75">
      <c r="X32">
        <f>SUM(W4:W31)</f>
        <v>265.5</v>
      </c>
    </row>
    <row r="33" ht="12.75">
      <c r="W33" s="239">
        <v>0</v>
      </c>
    </row>
    <row r="34" ht="13.5" thickBot="1">
      <c r="X34">
        <f>+X32-W33</f>
        <v>265.5</v>
      </c>
    </row>
    <row r="35" ht="13.5" thickBot="1">
      <c r="X35" s="242">
        <f>+X34/X2</f>
        <v>0.7175675675675676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Cheney</dc:creator>
  <cp:keywords/>
  <dc:description/>
  <cp:lastModifiedBy>B Symes</cp:lastModifiedBy>
  <cp:lastPrinted>2012-06-16T20:58:58Z</cp:lastPrinted>
  <dcterms:created xsi:type="dcterms:W3CDTF">2005-04-06T14:52:34Z</dcterms:created>
  <dcterms:modified xsi:type="dcterms:W3CDTF">2013-02-23T18:31:48Z</dcterms:modified>
  <cp:category/>
  <cp:version/>
  <cp:contentType/>
  <cp:contentStatus/>
</cp:coreProperties>
</file>